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firstSheet="4" activeTab="4"/>
  </bookViews>
  <sheets>
    <sheet name="ANALITICO DA RECEITA" sheetId="1" r:id="rId1"/>
    <sheet name="PROJEÇÃO DESPESAS COINTER" sheetId="2" r:id="rId2"/>
    <sheet name="PROJEÇÃO DESPESA SIM" sheetId="3" r:id="rId3"/>
    <sheet name="RESUMO GERAL DA REC -  ANEXO II" sheetId="4" r:id="rId4"/>
    <sheet name="DEMONST. DE DESP CATEG ECON" sheetId="5" r:id="rId5"/>
    <sheet name="ANALITICO DESP DETALHADO" sheetId="6" r:id="rId6"/>
    <sheet name="FONTES DE RECURSO" sheetId="7" r:id="rId7"/>
  </sheets>
  <definedNames>
    <definedName name="_xlnm.Print_Area" localSheetId="0">'ANALITICO DA RECEITA'!$A$1:$E$41</definedName>
    <definedName name="_xlnm.Print_Area" localSheetId="5">'ANALITICO DESP DETALHADO'!$A$1:$F$99</definedName>
    <definedName name="_xlnm.Print_Area" localSheetId="4">'DEMONST. DE DESP CATEG ECON'!$A$1:$F$42</definedName>
    <definedName name="_xlnm.Print_Area" localSheetId="3">'RESUMO GERAL DA REC -  ANEXO II'!$A$1:$G$27</definedName>
  </definedNames>
  <calcPr fullCalcOnLoad="1"/>
</workbook>
</file>

<file path=xl/sharedStrings.xml><?xml version="1.0" encoding="utf-8"?>
<sst xmlns="http://schemas.openxmlformats.org/spreadsheetml/2006/main" count="746" uniqueCount="227">
  <si>
    <t>DESCRIÇÃO</t>
  </si>
  <si>
    <t>VALOR</t>
  </si>
  <si>
    <t>RECEITAS CORRENTES</t>
  </si>
  <si>
    <t>RECEITA PATRIMONIAL</t>
  </si>
  <si>
    <t>TRANSFERÊNCIAS CORRENTES</t>
  </si>
  <si>
    <t>OUTRAS RECEITAS CORRENTES</t>
  </si>
  <si>
    <t>RECEITAS DIVERSAS</t>
  </si>
  <si>
    <t>OUTRAS RECEITAS</t>
  </si>
  <si>
    <t>RECEITAS DE CAPITAL</t>
  </si>
  <si>
    <t>TOTAL DA RECEITA</t>
  </si>
  <si>
    <t>TOTAL DA RECEITA  LIQUIDA</t>
  </si>
  <si>
    <t>Descrição</t>
  </si>
  <si>
    <t>Categoria</t>
  </si>
  <si>
    <t>ANEXO II - RESUMO GERAL DA RECEITA</t>
  </si>
  <si>
    <t>Elemento</t>
  </si>
  <si>
    <t>Modalidade</t>
  </si>
  <si>
    <t>Grupo</t>
  </si>
  <si>
    <t>DESPESAS CORRENTES</t>
  </si>
  <si>
    <t>PESSOAL E ENCARGOS SOCIAIS</t>
  </si>
  <si>
    <t>APLICAÇÕES DIRETAS</t>
  </si>
  <si>
    <t>VENCIMENTOS E VANTAGENS FIXAS - PESSOA CIVIL</t>
  </si>
  <si>
    <t>OBRIGAÇÕES PATRONAIS</t>
  </si>
  <si>
    <t>OUTRAS DESPESAS CORRENTES</t>
  </si>
  <si>
    <t>OUTROS SERVIÇOS DE TERCEIROS - PESSOA FÍSICA</t>
  </si>
  <si>
    <t>DESPESAS DE CAPITAL</t>
  </si>
  <si>
    <t>INVESTIMENTOS</t>
  </si>
  <si>
    <t>CÓDIGO</t>
  </si>
  <si>
    <t>ÓRGÃO</t>
  </si>
  <si>
    <t>UNIDADE</t>
  </si>
  <si>
    <t>FUNÇÃO</t>
  </si>
  <si>
    <t>SUBFUNÇÃO</t>
  </si>
  <si>
    <t>PROGRAMA</t>
  </si>
  <si>
    <t>122 - ADMINISTRAÇÃO GERAL</t>
  </si>
  <si>
    <t>F/S</t>
  </si>
  <si>
    <t>FISCAL</t>
  </si>
  <si>
    <t>TOTAL</t>
  </si>
  <si>
    <t>Código</t>
  </si>
  <si>
    <t>DESPESAS DE EXERCÍCIOS ANTERIORES</t>
  </si>
  <si>
    <t>MATERIAL DE CONSUMO</t>
  </si>
  <si>
    <t>OUTROS SERVIÇOS DE TERCEIROS - PESSOA JURÍDICA</t>
  </si>
  <si>
    <t>ANEXO III - DEMONSTRATIVO DA DESPESA POR CATEGORIA ECONÔMICA</t>
  </si>
  <si>
    <t>ANEXO I  - ANALÍTICO DA RECEITA</t>
  </si>
  <si>
    <t>ANEXO IV - ANALÍTICO DA DESPESA DETALHADO</t>
  </si>
  <si>
    <t>SERVIÇOS DE CONSULTORIA</t>
  </si>
  <si>
    <t>COINTER - Consórcio Público Intermunicipal para o Fortalecimento da Produção e Comercialização de Produtos Hortigranjeiros</t>
  </si>
  <si>
    <t>000001 - COINTER - Consórcio Público Intermunicipal para o Fortalecimento da Produção e Comercialização de Produtos Hortigranjeiros</t>
  </si>
  <si>
    <t xml:space="preserve">20 - AGRICULTURA </t>
  </si>
  <si>
    <t>TOTAL GERAL:</t>
  </si>
  <si>
    <t>VALORES IMOBILIÁRIAS</t>
  </si>
  <si>
    <t>REMUNERAÇÃO DE DEPÓSITOS BANCÁRIOS - PRINCIPAL</t>
  </si>
  <si>
    <t>TRANSFERÊNCIA DOS ESTADOS, DO DISTRITO FEDERAL E DE SUAS ENTIDADES</t>
  </si>
  <si>
    <t>TRANSFERÊNCIAS DOS MUNICÍPIOS E DE SUAS ENTIDADES</t>
  </si>
  <si>
    <t>TRANSFERENCIAS DE MUNICÍPIOS A CONSÓRCIOS PÚBLICOS</t>
  </si>
  <si>
    <t xml:space="preserve">EXPLORAÇÃO DO PATRIMÔNIO IMOBILIÁRIO DO ESTADO </t>
  </si>
  <si>
    <t>ALUGUÉIS E ARRENDAMENTOS - PRINCIPAL</t>
  </si>
  <si>
    <t>ALUGUÉIS E ARRENDAMENTOS - MULTAS E JUROS</t>
  </si>
  <si>
    <t>Espécie</t>
  </si>
  <si>
    <t>Origem</t>
  </si>
  <si>
    <t>01000 - COINTER - Consórcio Público Intermunicipal para o Fortalecimento da Produção e Comercialização de Produtos Hortigranjeiros</t>
  </si>
  <si>
    <t>01101 - COINTER - Consórcio Público Intermunicipal para o Fortalecimento da Produção e Comercialização de Produtos Hortigranjeiros</t>
  </si>
  <si>
    <t xml:space="preserve">TOTAL PROJETO / ATIVIDADE: </t>
  </si>
  <si>
    <t xml:space="preserve">TOTAL DO ÓRGÃO : </t>
  </si>
  <si>
    <t>TOTAL DA UNIDADE ORÇAMENTÁRIA :</t>
  </si>
  <si>
    <t>OBRIGAÇÕES TRIBUTÁRIAS E CONTRIBUTIVAS</t>
  </si>
  <si>
    <t>AUXÍLIO TRANSPORTE</t>
  </si>
  <si>
    <t>OBRAS E INSTALAÇÕES</t>
  </si>
  <si>
    <t>RESERVA DE CONTINGÊNCIA</t>
  </si>
  <si>
    <t>FONTES DE RECURSOS</t>
  </si>
  <si>
    <t>Recurso Próprio</t>
  </si>
  <si>
    <t>1.7.3.8.02.1.0</t>
  </si>
  <si>
    <t>MUNICIPIO DE COLATINA</t>
  </si>
  <si>
    <t>1.7.3.8.02.1.0.002</t>
  </si>
  <si>
    <t>Repasse Colatina</t>
  </si>
  <si>
    <t>1.7.3.8.02.1.0.003</t>
  </si>
  <si>
    <t>MUNICÍPIO DE MARILANDIA</t>
  </si>
  <si>
    <t>Repasse Marilandia</t>
  </si>
  <si>
    <t>1.7.3.8.02.1.0.004</t>
  </si>
  <si>
    <t>Repasse São Roque</t>
  </si>
  <si>
    <t>MUNICIPIO DE SÃO ROQUE DO CANAA</t>
  </si>
  <si>
    <t>1.7.3.8.02.1.0.005</t>
  </si>
  <si>
    <t>1.7.3.8.02.1.0.006</t>
  </si>
  <si>
    <t>1.7.3.8.02.1.0.007</t>
  </si>
  <si>
    <t>1.7.3.8.02.1.0.008</t>
  </si>
  <si>
    <t>MUNICIPIO DE SANTA TERESA</t>
  </si>
  <si>
    <t>MUNICIPIO DE SANTA MARIA DE JETIBA</t>
  </si>
  <si>
    <t>MUNICIPIO DE PANCAS</t>
  </si>
  <si>
    <t>MUNICIPIO DE BAIXO GUANDU</t>
  </si>
  <si>
    <t>Repasse Santa Teresa</t>
  </si>
  <si>
    <t>Repasse Pancas</t>
  </si>
  <si>
    <t>Repasse Baixo Guandu</t>
  </si>
  <si>
    <t>Repasse Santa Maria de Jetiba</t>
  </si>
  <si>
    <t>1.0.0.0.00.0.0</t>
  </si>
  <si>
    <t>1.3.0.0.00.0.0</t>
  </si>
  <si>
    <t>1.3.1.0.00.0.0</t>
  </si>
  <si>
    <t>1.3.1.0.01.1.1</t>
  </si>
  <si>
    <t>1.3.1.0.01.1.2</t>
  </si>
  <si>
    <t>1.3.2.0.00.0.0</t>
  </si>
  <si>
    <t>1.3.2.1.00.1.1</t>
  </si>
  <si>
    <t>1.7.0.0.00.0.0</t>
  </si>
  <si>
    <t>1.7.3.0.00.0.0</t>
  </si>
  <si>
    <t>1.7.2.8.10.9.1</t>
  </si>
  <si>
    <t>TRANSFERENCIA DE CONVENIOS DO ESTADO</t>
  </si>
  <si>
    <t>1.7.2.8.10.9.0</t>
  </si>
  <si>
    <t>OUTRAS TRANSFERÊNCIAS DE CONVÊNIOS DO ESTADO</t>
  </si>
  <si>
    <t>1.9.0.0.00.0.0</t>
  </si>
  <si>
    <t>1.9.9.0.00.0.0</t>
  </si>
  <si>
    <t>1.9.9.0.99.0.0</t>
  </si>
  <si>
    <t>1.3.1.0.02.1.0</t>
  </si>
  <si>
    <t>CONCESSÃO, PERMISSÃO, AUTORIZAÇÃO OU CESSÃO DO DIREITO DE USO DE BENS IMÓVEIS PÚBLICOS</t>
  </si>
  <si>
    <t>3.1.90.11.00</t>
  </si>
  <si>
    <t>VENCIMENTOS E VANTAGENS FIXAS - PESSOAL CIVIL</t>
  </si>
  <si>
    <t>Repasse Santa Maria de Jetibá</t>
  </si>
  <si>
    <t>3.1.90.13.00</t>
  </si>
  <si>
    <t>3.1.90.91.00</t>
  </si>
  <si>
    <t>3.3.90.14.00</t>
  </si>
  <si>
    <t>3.3.90.30.00</t>
  </si>
  <si>
    <t>SENTENÇAS JUDICIAIS</t>
  </si>
  <si>
    <t>3.3.90.33.00</t>
  </si>
  <si>
    <t>PASSAGENS E DESPESAS COM LOCOMOÇÃO</t>
  </si>
  <si>
    <t>3.3.90.35.00</t>
  </si>
  <si>
    <t>3.3.90.36.00</t>
  </si>
  <si>
    <t>3.3.90.39.00</t>
  </si>
  <si>
    <t>3.3.90.37.00</t>
  </si>
  <si>
    <t>LOCAÇÃO DE MÃO-DE-OBRA</t>
  </si>
  <si>
    <t>3.3.90.47.00</t>
  </si>
  <si>
    <t>3.3.90.49.00</t>
  </si>
  <si>
    <t>AUXÍLIO - TRANSPORTE</t>
  </si>
  <si>
    <t>3.3.90.92.00</t>
  </si>
  <si>
    <t>4.4.90.51.00</t>
  </si>
  <si>
    <t>EQUIPAMENTOS E MATERIAIS PERMANENTE</t>
  </si>
  <si>
    <t xml:space="preserve"> RESERVA DE CONTINGÊNCIA</t>
  </si>
  <si>
    <t xml:space="preserve">9.9.99.99.00 </t>
  </si>
  <si>
    <t>01101.20.122.0001.2.002 - APOIO E CAPACITAÇÃO A PEQUENOS PRODUTORES</t>
  </si>
  <si>
    <t>01101.99.999.9999.9.999 - RESERVA DE CONTINGÊNCIA</t>
  </si>
  <si>
    <t>01101.20.122.0001.2.001 - MANUTENÇÃO DE ATIVIDADES DE ADMINISTRAÇÃO GERAL DA CEASA NOROESTE</t>
  </si>
  <si>
    <t xml:space="preserve"> EQUIPAMENTOS E MATERIAL PERMANENTE</t>
  </si>
  <si>
    <t>3.0.00.00.00</t>
  </si>
  <si>
    <t>3.1.00.00.00</t>
  </si>
  <si>
    <t>3.1.90.00.00</t>
  </si>
  <si>
    <t>3.3.00.00.00</t>
  </si>
  <si>
    <t>3.3.90.00.00</t>
  </si>
  <si>
    <t>LOCAÇÃO DE MÃO DE OBRA</t>
  </si>
  <si>
    <t>4.0.00.00.00</t>
  </si>
  <si>
    <t>4.4.00.00.00</t>
  </si>
  <si>
    <t>4.4.90.00.00</t>
  </si>
  <si>
    <t>4.4.90.52.00</t>
  </si>
  <si>
    <t>9.0.00.00.00</t>
  </si>
  <si>
    <t>9.9.00.00.00</t>
  </si>
  <si>
    <t>9.9.99.99.00</t>
  </si>
  <si>
    <t>1.7.2.0.00.0.0</t>
  </si>
  <si>
    <t>2.0.0.0.00.0.0</t>
  </si>
  <si>
    <t>TRANSFERÊNCIAS DE CONVÊNIOS DO  ESTADOS</t>
  </si>
  <si>
    <t>OUTRAS TRANSFERÊNCIAS DE CONVENIOS DO ESTADO</t>
  </si>
  <si>
    <t>Tipo</t>
  </si>
  <si>
    <t>Desdobramento</t>
  </si>
  <si>
    <t>1.3.2.1.00.1.1.001</t>
  </si>
  <si>
    <t>1.3.2.1.00.1.1.002</t>
  </si>
  <si>
    <t>0001 - APOIO ATIVIDADE DE GESTÃO DA CEASA NOROESTE</t>
  </si>
  <si>
    <t>3.3.90.46.00</t>
  </si>
  <si>
    <t>AUXÍLIO - ALIMENTAÇÃO</t>
  </si>
  <si>
    <t>AUXÍLIO  ALIMENTAÇÃO</t>
  </si>
  <si>
    <t>VALOR (R$)</t>
  </si>
  <si>
    <t>1.910.0000.001</t>
  </si>
  <si>
    <t>1.7.3.8.02.1.0.009</t>
  </si>
  <si>
    <t>1.7.3.8.02.1.0.010</t>
  </si>
  <si>
    <t>1.7.3.8.02.1.0.011</t>
  </si>
  <si>
    <t>1.7.3.8.02.1.0.012</t>
  </si>
  <si>
    <t>MUNICIPIO DE ALTO RIO NOVO</t>
  </si>
  <si>
    <t>MUNICÍPIO DE BARRA DE SÃO FRANCISCO</t>
  </si>
  <si>
    <t>MUNICÍPIO DE MANTENÓPOLIS</t>
  </si>
  <si>
    <t>MUNICÍPIO DE SÃO DOMINGOS</t>
  </si>
  <si>
    <t>Repasse Alto Rio Novo</t>
  </si>
  <si>
    <t>Repasse Barra De São Francisco</t>
  </si>
  <si>
    <t>Repasse Mantenópolis</t>
  </si>
  <si>
    <t>Repasse São Domingos</t>
  </si>
  <si>
    <t>COLATINA - ESPÍRITO SANTO</t>
  </si>
  <si>
    <t>Convênio nº 001/2019 - Cointer x Ceasa</t>
  </si>
  <si>
    <t>1.520.0001.002</t>
  </si>
  <si>
    <t>1.6.0.0.00.0.0</t>
  </si>
  <si>
    <t>RECEITA DE SERVIÇOS</t>
  </si>
  <si>
    <t>1.6.1.0.03.1.0</t>
  </si>
  <si>
    <t>SERVIÇO DE REGISTRO, CERTIFICAÇÃO E FISCALIZAÇÃO</t>
  </si>
  <si>
    <t>01101.20.122.0001.2.003 - OPERACIONALIZAÇÃO E MANUTENÇÃO DO SERVIÇO DE INSPESÃO MUNICIPAL (SIM)</t>
  </si>
  <si>
    <t>3.1.90.04.00</t>
  </si>
  <si>
    <t>CONTRATAÇÃO POR TEMPO DETERMINADO</t>
  </si>
  <si>
    <t>3.1.90.16.00</t>
  </si>
  <si>
    <t>OUTRAS DESPESAS VARIÁVEIS - PESSOAL CIVIL</t>
  </si>
  <si>
    <t>ORÇAMENTO - EXERCÍCIO DE 2020</t>
  </si>
  <si>
    <t>ORÇAMENTO DO EXERCÍCIO DE 2020</t>
  </si>
  <si>
    <t>1.910.0000.002</t>
  </si>
  <si>
    <t>1.910.0000.003</t>
  </si>
  <si>
    <t>1.910.0000.004</t>
  </si>
  <si>
    <t>1.910.0000.005</t>
  </si>
  <si>
    <t>1.910.0000.006</t>
  </si>
  <si>
    <t>1.910.0000.007</t>
  </si>
  <si>
    <t>1.910.0000.008</t>
  </si>
  <si>
    <t>1.910.0000.009</t>
  </si>
  <si>
    <t>1.910.0000.010</t>
  </si>
  <si>
    <t>1.910.0000.011</t>
  </si>
  <si>
    <t>1.910.0000.012</t>
  </si>
  <si>
    <t>CASSIO</t>
  </si>
  <si>
    <t>PAULO</t>
  </si>
  <si>
    <t>LUCINEIA</t>
  </si>
  <si>
    <t>SUBTOTAL</t>
  </si>
  <si>
    <t>INSS</t>
  </si>
  <si>
    <t>FGTS</t>
  </si>
  <si>
    <t>AVIDES</t>
  </si>
  <si>
    <t>INCREMENTO 2020</t>
  </si>
  <si>
    <t>GERAL</t>
  </si>
  <si>
    <t>3.1.90.92.00</t>
  </si>
  <si>
    <t>3.1.90.93.00</t>
  </si>
  <si>
    <t>3.3.90.31.00</t>
  </si>
  <si>
    <t>3.3.90.40.00</t>
  </si>
  <si>
    <t>3.3.90.93.00</t>
  </si>
  <si>
    <t>3.3.90.41.00</t>
  </si>
  <si>
    <t>INDENIZAÇÕES E RESTITUIÇÕES</t>
  </si>
  <si>
    <t>CONTRIBUIÇÕES</t>
  </si>
  <si>
    <t xml:space="preserve">*O índice aplicado para reajuste dos salários foi no percentual de 6,00%. </t>
  </si>
  <si>
    <t>Receita</t>
  </si>
  <si>
    <t>Despesa</t>
  </si>
  <si>
    <t>VALORES MOBILIÁRIAS</t>
  </si>
  <si>
    <t>1.9.9.0.99.1.0</t>
  </si>
  <si>
    <t>OUTRAS RECEITAS - PRIMÁRIAS</t>
  </si>
  <si>
    <t>3.1.90.94.00</t>
  </si>
  <si>
    <t>INDENIZAÇÕES E RESTITUIÇÕES TRABALHISTAS</t>
  </si>
  <si>
    <t>DIÁRIAS - CIVIL</t>
  </si>
  <si>
    <t xml:space="preserve">INDENIZAÇÕES E RESTITUIÇÕES </t>
  </si>
</sst>
</file>

<file path=xl/styles.xml><?xml version="1.0" encoding="utf-8"?>
<styleSheet xmlns="http://schemas.openxmlformats.org/spreadsheetml/2006/main">
  <numFmts count="3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[$-416]dddd\,\ d&quot; de &quot;mmmm&quot; de &quot;yyyy"/>
    <numFmt numFmtId="177" formatCode="000000000"/>
    <numFmt numFmtId="178" formatCode="00000000"/>
    <numFmt numFmtId="179" formatCode="0&quot;.&quot;0&quot;.&quot;0&quot;.&quot;0&quot;.&quot;00&quot;.&quot;0&quot;.&quot;0"/>
    <numFmt numFmtId="180" formatCode="0.000"/>
    <numFmt numFmtId="181" formatCode="0.0"/>
    <numFmt numFmtId="182" formatCode="00000"/>
    <numFmt numFmtId="183" formatCode="&quot;Ativado&quot;;&quot;Ativado&quot;;&quot;Desativado&quot;"/>
    <numFmt numFmtId="184" formatCode="_(* #,##0.000_);_(* \(#,##0.000\);_(* &quot;-&quot;??_);_(@_)"/>
    <numFmt numFmtId="185" formatCode="_(* #,##0.0000_);_(* \(#,##0.0000\);_(* &quot;-&quot;??_);_(@_)"/>
    <numFmt numFmtId="186" formatCode="_(* #,##0.00000_);_(* \(#,##0.00000\);_(* &quot;-&quot;??_);_(@_)"/>
    <numFmt numFmtId="187" formatCode="_(* #,##0.000000_);_(* \(#,##0.000000\);_(* &quot;-&quot;??_);_(@_)"/>
    <numFmt numFmtId="188" formatCode="0.0%"/>
  </numFmts>
  <fonts count="49">
    <font>
      <sz val="10"/>
      <name val="Arial"/>
      <family val="0"/>
    </font>
    <font>
      <b/>
      <sz val="10"/>
      <name val="Arial"/>
      <family val="2"/>
    </font>
    <font>
      <b/>
      <sz val="11"/>
      <name val="Times New Roman"/>
      <family val="1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186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33" borderId="10" xfId="0" applyFont="1" applyFill="1" applyBorder="1" applyAlignment="1">
      <alignment horizontal="left" vertical="center"/>
    </xf>
    <xf numFmtId="4" fontId="1" fillId="33" borderId="10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/>
    </xf>
    <xf numFmtId="0" fontId="1" fillId="33" borderId="10" xfId="0" applyFont="1" applyFill="1" applyBorder="1" applyAlignment="1">
      <alignment horizontal="center" vertical="center"/>
    </xf>
    <xf numFmtId="4" fontId="3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vertical="center" wrapText="1"/>
    </xf>
    <xf numFmtId="4" fontId="5" fillId="0" borderId="0" xfId="0" applyNumberFormat="1" applyFont="1" applyFill="1" applyBorder="1" applyAlignment="1">
      <alignment horizontal="right" vertical="center"/>
    </xf>
    <xf numFmtId="4" fontId="3" fillId="0" borderId="0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/>
    </xf>
    <xf numFmtId="0" fontId="5" fillId="33" borderId="11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4" fontId="0" fillId="0" borderId="12" xfId="0" applyNumberFormat="1" applyFont="1" applyBorder="1" applyAlignment="1">
      <alignment horizontal="right" vertical="center"/>
    </xf>
    <xf numFmtId="4" fontId="0" fillId="0" borderId="13" xfId="0" applyNumberFormat="1" applyFont="1" applyBorder="1" applyAlignment="1">
      <alignment horizontal="right" vertical="center"/>
    </xf>
    <xf numFmtId="1" fontId="1" fillId="0" borderId="1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4" fontId="1" fillId="0" borderId="13" xfId="0" applyNumberFormat="1" applyFont="1" applyBorder="1" applyAlignment="1">
      <alignment horizontal="right" vertical="center"/>
    </xf>
    <xf numFmtId="1" fontId="0" fillId="0" borderId="13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4" fontId="0" fillId="0" borderId="14" xfId="0" applyNumberFormat="1" applyFont="1" applyBorder="1" applyAlignment="1">
      <alignment horizontal="right" vertical="center"/>
    </xf>
    <xf numFmtId="4" fontId="0" fillId="0" borderId="15" xfId="0" applyNumberFormat="1" applyFont="1" applyBorder="1" applyAlignment="1">
      <alignment horizontal="right" vertical="center"/>
    </xf>
    <xf numFmtId="1" fontId="1" fillId="0" borderId="16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1" fontId="47" fillId="0" borderId="13" xfId="0" applyNumberFormat="1" applyFont="1" applyBorder="1" applyAlignment="1">
      <alignment horizontal="center" vertical="center" wrapText="1"/>
    </xf>
    <xf numFmtId="0" fontId="47" fillId="0" borderId="0" xfId="0" applyFont="1" applyAlignment="1">
      <alignment horizontal="left" vertical="center" wrapText="1"/>
    </xf>
    <xf numFmtId="1" fontId="0" fillId="0" borderId="13" xfId="0" applyNumberFormat="1" applyFont="1" applyBorder="1" applyAlignment="1">
      <alignment horizontal="left" vertical="center" wrapText="1"/>
    </xf>
    <xf numFmtId="1" fontId="0" fillId="0" borderId="14" xfId="0" applyNumberFormat="1" applyFont="1" applyBorder="1" applyAlignment="1">
      <alignment horizontal="left" vertical="center" wrapText="1"/>
    </xf>
    <xf numFmtId="0" fontId="0" fillId="0" borderId="0" xfId="0" applyFont="1" applyAlignment="1">
      <alignment/>
    </xf>
    <xf numFmtId="1" fontId="0" fillId="34" borderId="13" xfId="0" applyNumberFormat="1" applyFont="1" applyFill="1" applyBorder="1" applyAlignment="1">
      <alignment horizontal="center" vertical="center" wrapText="1"/>
    </xf>
    <xf numFmtId="0" fontId="0" fillId="34" borderId="13" xfId="0" applyFont="1" applyFill="1" applyBorder="1" applyAlignment="1">
      <alignment horizontal="left" vertical="center" wrapText="1"/>
    </xf>
    <xf numFmtId="0" fontId="0" fillId="34" borderId="13" xfId="0" applyNumberFormat="1" applyFont="1" applyFill="1" applyBorder="1" applyAlignment="1">
      <alignment horizontal="center" vertical="center" wrapText="1"/>
    </xf>
    <xf numFmtId="0" fontId="0" fillId="34" borderId="14" xfId="0" applyFont="1" applyFill="1" applyBorder="1" applyAlignment="1">
      <alignment horizontal="left" vertical="center" wrapText="1"/>
    </xf>
    <xf numFmtId="0" fontId="1" fillId="33" borderId="15" xfId="0" applyFont="1" applyFill="1" applyBorder="1" applyAlignment="1">
      <alignment horizontal="center" vertical="center"/>
    </xf>
    <xf numFmtId="4" fontId="0" fillId="0" borderId="16" xfId="0" applyNumberFormat="1" applyFont="1" applyBorder="1" applyAlignment="1">
      <alignment vertical="center"/>
    </xf>
    <xf numFmtId="4" fontId="1" fillId="0" borderId="16" xfId="0" applyNumberFormat="1" applyFont="1" applyBorder="1" applyAlignment="1">
      <alignment vertical="center"/>
    </xf>
    <xf numFmtId="4" fontId="0" fillId="0" borderId="13" xfId="0" applyNumberFormat="1" applyFont="1" applyBorder="1" applyAlignment="1">
      <alignment vertical="center"/>
    </xf>
    <xf numFmtId="4" fontId="1" fillId="0" borderId="13" xfId="0" applyNumberFormat="1" applyFont="1" applyBorder="1" applyAlignment="1">
      <alignment vertical="center"/>
    </xf>
    <xf numFmtId="1" fontId="0" fillId="0" borderId="15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1" fontId="0" fillId="0" borderId="10" xfId="0" applyNumberFormat="1" applyFont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left" vertical="center" wrapText="1"/>
    </xf>
    <xf numFmtId="4" fontId="0" fillId="0" borderId="10" xfId="0" applyNumberFormat="1" applyFont="1" applyBorder="1" applyAlignment="1">
      <alignment horizontal="right" vertical="center" wrapText="1"/>
    </xf>
    <xf numFmtId="1" fontId="0" fillId="0" borderId="10" xfId="0" applyNumberFormat="1" applyFont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49" fontId="0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0" fillId="34" borderId="10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left" vertical="center"/>
    </xf>
    <xf numFmtId="49" fontId="0" fillId="0" borderId="0" xfId="0" applyNumberFormat="1" applyBorder="1" applyAlignment="1">
      <alignment/>
    </xf>
    <xf numFmtId="49" fontId="0" fillId="0" borderId="0" xfId="0" applyNumberFormat="1" applyAlignment="1">
      <alignment/>
    </xf>
    <xf numFmtId="1" fontId="1" fillId="0" borderId="10" xfId="0" applyNumberFormat="1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49" fontId="1" fillId="34" borderId="10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left" vertical="center" wrapText="1"/>
    </xf>
    <xf numFmtId="4" fontId="0" fillId="0" borderId="13" xfId="0" applyNumberFormat="1" applyFont="1" applyBorder="1" applyAlignment="1" quotePrefix="1">
      <alignment horizontal="right" vertical="center"/>
    </xf>
    <xf numFmtId="0" fontId="0" fillId="34" borderId="14" xfId="0" applyNumberFormat="1" applyFont="1" applyFill="1" applyBorder="1" applyAlignment="1">
      <alignment horizontal="center" vertical="center" wrapText="1"/>
    </xf>
    <xf numFmtId="4" fontId="0" fillId="0" borderId="12" xfId="0" applyNumberFormat="1" applyFont="1" applyBorder="1" applyAlignment="1">
      <alignment vertical="center"/>
    </xf>
    <xf numFmtId="0" fontId="0" fillId="0" borderId="13" xfId="0" applyFont="1" applyBorder="1" applyAlignment="1">
      <alignment vertical="center" wrapText="1"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4" fontId="8" fillId="0" borderId="0" xfId="0" applyNumberFormat="1" applyFont="1" applyFill="1" applyBorder="1" applyAlignment="1">
      <alignment horizontal="right" vertical="center"/>
    </xf>
    <xf numFmtId="4" fontId="5" fillId="34" borderId="10" xfId="0" applyNumberFormat="1" applyFont="1" applyFill="1" applyBorder="1" applyAlignment="1">
      <alignment horizontal="right" vertical="center"/>
    </xf>
    <xf numFmtId="4" fontId="2" fillId="0" borderId="0" xfId="0" applyNumberFormat="1" applyFont="1" applyFill="1" applyBorder="1" applyAlignment="1">
      <alignment horizontal="right" vertical="center"/>
    </xf>
    <xf numFmtId="4" fontId="5" fillId="34" borderId="17" xfId="0" applyNumberFormat="1" applyFont="1" applyFill="1" applyBorder="1" applyAlignment="1">
      <alignment horizontal="right" vertical="center"/>
    </xf>
    <xf numFmtId="1" fontId="5" fillId="35" borderId="10" xfId="0" applyNumberFormat="1" applyFont="1" applyFill="1" applyBorder="1" applyAlignment="1">
      <alignment horizontal="left" vertical="center" wrapText="1"/>
    </xf>
    <xf numFmtId="4" fontId="3" fillId="0" borderId="0" xfId="0" applyNumberFormat="1" applyFont="1" applyBorder="1" applyAlignment="1">
      <alignment horizontal="right" vertical="center"/>
    </xf>
    <xf numFmtId="171" fontId="3" fillId="34" borderId="11" xfId="53" applyFont="1" applyFill="1" applyBorder="1" applyAlignment="1">
      <alignment horizontal="right" vertical="center" wrapText="1"/>
    </xf>
    <xf numFmtId="171" fontId="5" fillId="34" borderId="10" xfId="53" applyFont="1" applyFill="1" applyBorder="1" applyAlignment="1">
      <alignment horizontal="right" vertical="center" wrapText="1"/>
    </xf>
    <xf numFmtId="1" fontId="0" fillId="0" borderId="11" xfId="0" applyNumberFormat="1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5" fillId="0" borderId="20" xfId="0" applyFont="1" applyBorder="1" applyAlignment="1">
      <alignment/>
    </xf>
    <xf numFmtId="49" fontId="0" fillId="0" borderId="21" xfId="0" applyNumberFormat="1" applyFont="1" applyBorder="1" applyAlignment="1">
      <alignment horizontal="center" vertical="center" wrapText="1"/>
    </xf>
    <xf numFmtId="1" fontId="0" fillId="34" borderId="10" xfId="0" applyNumberFormat="1" applyFont="1" applyFill="1" applyBorder="1" applyAlignment="1">
      <alignment horizontal="left" vertical="center" wrapText="1"/>
    </xf>
    <xf numFmtId="1" fontId="0" fillId="34" borderId="10" xfId="0" applyNumberFormat="1" applyFont="1" applyFill="1" applyBorder="1" applyAlignment="1">
      <alignment horizontal="center" vertical="center" wrapText="1"/>
    </xf>
    <xf numFmtId="1" fontId="0" fillId="34" borderId="11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left" vertical="center" wrapText="1"/>
    </xf>
    <xf numFmtId="1" fontId="0" fillId="0" borderId="14" xfId="0" applyNumberFormat="1" applyFont="1" applyBorder="1" applyAlignment="1">
      <alignment horizontal="center" vertical="center" wrapText="1"/>
    </xf>
    <xf numFmtId="171" fontId="0" fillId="0" borderId="0" xfId="53" applyFont="1" applyAlignment="1">
      <alignment/>
    </xf>
    <xf numFmtId="186" fontId="0" fillId="0" borderId="0" xfId="53" applyNumberFormat="1" applyFont="1" applyAlignment="1">
      <alignment/>
    </xf>
    <xf numFmtId="171" fontId="1" fillId="0" borderId="0" xfId="53" applyFont="1" applyAlignment="1">
      <alignment/>
    </xf>
    <xf numFmtId="10" fontId="0" fillId="0" borderId="0" xfId="51" applyNumberFormat="1" applyFont="1" applyAlignment="1">
      <alignment horizontal="center"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171" fontId="0" fillId="0" borderId="10" xfId="53" applyFont="1" applyBorder="1" applyAlignment="1">
      <alignment/>
    </xf>
    <xf numFmtId="171" fontId="0" fillId="36" borderId="10" xfId="53" applyFont="1" applyFill="1" applyBorder="1" applyAlignment="1">
      <alignment/>
    </xf>
    <xf numFmtId="0" fontId="0" fillId="36" borderId="10" xfId="0" applyFont="1" applyFill="1" applyBorder="1" applyAlignment="1">
      <alignment/>
    </xf>
    <xf numFmtId="0" fontId="48" fillId="36" borderId="10" xfId="0" applyFont="1" applyFill="1" applyBorder="1" applyAlignment="1">
      <alignment/>
    </xf>
    <xf numFmtId="171" fontId="48" fillId="36" borderId="10" xfId="53" applyFont="1" applyFill="1" applyBorder="1" applyAlignment="1">
      <alignment/>
    </xf>
    <xf numFmtId="0" fontId="1" fillId="0" borderId="10" xfId="0" applyFont="1" applyBorder="1" applyAlignment="1">
      <alignment horizontal="center"/>
    </xf>
    <xf numFmtId="171" fontId="1" fillId="0" borderId="10" xfId="53" applyFont="1" applyBorder="1" applyAlignment="1">
      <alignment/>
    </xf>
    <xf numFmtId="43" fontId="0" fillId="0" borderId="0" xfId="0" applyNumberFormat="1" applyAlignment="1">
      <alignment/>
    </xf>
    <xf numFmtId="1" fontId="0" fillId="0" borderId="13" xfId="0" applyNumberFormat="1" applyFont="1" applyBorder="1" applyAlignment="1">
      <alignment horizontal="left" wrapText="1"/>
    </xf>
    <xf numFmtId="1" fontId="0" fillId="0" borderId="10" xfId="0" applyNumberFormat="1" applyFont="1" applyBorder="1" applyAlignment="1">
      <alignment horizontal="left" wrapText="1"/>
    </xf>
    <xf numFmtId="1" fontId="0" fillId="34" borderId="13" xfId="0" applyNumberFormat="1" applyFont="1" applyFill="1" applyBorder="1" applyAlignment="1">
      <alignment horizontal="left" vertical="center" wrapText="1"/>
    </xf>
    <xf numFmtId="1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left"/>
    </xf>
    <xf numFmtId="49" fontId="0" fillId="0" borderId="10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right" vertical="center"/>
    </xf>
    <xf numFmtId="1" fontId="0" fillId="0" borderId="10" xfId="0" applyNumberFormat="1" applyFont="1" applyBorder="1" applyAlignment="1">
      <alignment vertical="center" wrapText="1"/>
    </xf>
    <xf numFmtId="1" fontId="0" fillId="34" borderId="21" xfId="0" applyNumberFormat="1" applyFont="1" applyFill="1" applyBorder="1" applyAlignment="1">
      <alignment horizontal="center" vertical="center" wrapText="1"/>
    </xf>
    <xf numFmtId="4" fontId="0" fillId="34" borderId="17" xfId="0" applyNumberFormat="1" applyFont="1" applyFill="1" applyBorder="1" applyAlignment="1">
      <alignment horizontal="right" vertical="center"/>
    </xf>
    <xf numFmtId="171" fontId="28" fillId="0" borderId="0" xfId="53" applyFont="1" applyAlignment="1">
      <alignment/>
    </xf>
    <xf numFmtId="49" fontId="28" fillId="0" borderId="10" xfId="0" applyNumberFormat="1" applyFont="1" applyBorder="1" applyAlignment="1">
      <alignment horizontal="center"/>
    </xf>
    <xf numFmtId="49" fontId="28" fillId="34" borderId="10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Border="1" applyAlignment="1">
      <alignment horizontal="center" vertical="center" wrapText="1"/>
    </xf>
    <xf numFmtId="171" fontId="28" fillId="0" borderId="10" xfId="53" applyFont="1" applyBorder="1" applyAlignment="1">
      <alignment/>
    </xf>
    <xf numFmtId="171" fontId="29" fillId="0" borderId="10" xfId="53" applyFont="1" applyBorder="1" applyAlignment="1">
      <alignment horizontal="center"/>
    </xf>
    <xf numFmtId="171" fontId="29" fillId="0" borderId="10" xfId="53" applyFont="1" applyBorder="1" applyAlignment="1">
      <alignment/>
    </xf>
    <xf numFmtId="4" fontId="28" fillId="0" borderId="10" xfId="0" applyNumberFormat="1" applyFont="1" applyBorder="1" applyAlignment="1">
      <alignment horizontal="left"/>
    </xf>
    <xf numFmtId="1" fontId="28" fillId="34" borderId="10" xfId="0" applyNumberFormat="1" applyFont="1" applyFill="1" applyBorder="1" applyAlignment="1">
      <alignment horizontal="left" vertical="center" wrapText="1"/>
    </xf>
    <xf numFmtId="1" fontId="28" fillId="0" borderId="10" xfId="0" applyNumberFormat="1" applyFont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/>
    </xf>
    <xf numFmtId="0" fontId="5" fillId="0" borderId="22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49" fontId="0" fillId="0" borderId="21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1" fillId="33" borderId="21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0" fillId="34" borderId="21" xfId="0" applyNumberFormat="1" applyFont="1" applyFill="1" applyBorder="1" applyAlignment="1">
      <alignment horizontal="center" vertical="center" wrapText="1"/>
    </xf>
    <xf numFmtId="49" fontId="0" fillId="34" borderId="11" xfId="0" applyNumberFormat="1" applyFont="1" applyFill="1" applyBorder="1" applyAlignment="1">
      <alignment horizontal="center" vertical="center" wrapText="1"/>
    </xf>
    <xf numFmtId="171" fontId="1" fillId="0" borderId="0" xfId="53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18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1" fillId="33" borderId="23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left" vertical="center"/>
    </xf>
    <xf numFmtId="0" fontId="1" fillId="33" borderId="23" xfId="0" applyFont="1" applyFill="1" applyBorder="1" applyAlignment="1">
      <alignment horizontal="left" vertical="center"/>
    </xf>
    <xf numFmtId="0" fontId="1" fillId="33" borderId="11" xfId="0" applyFont="1" applyFill="1" applyBorder="1" applyAlignment="1">
      <alignment horizontal="left" vertical="center"/>
    </xf>
    <xf numFmtId="1" fontId="5" fillId="35" borderId="21" xfId="0" applyNumberFormat="1" applyFont="1" applyFill="1" applyBorder="1" applyAlignment="1">
      <alignment horizontal="left" vertical="center" wrapText="1"/>
    </xf>
    <xf numFmtId="1" fontId="5" fillId="35" borderId="23" xfId="0" applyNumberFormat="1" applyFont="1" applyFill="1" applyBorder="1" applyAlignment="1">
      <alignment horizontal="left" vertical="center" wrapText="1"/>
    </xf>
    <xf numFmtId="1" fontId="5" fillId="35" borderId="11" xfId="0" applyNumberFormat="1" applyFont="1" applyFill="1" applyBorder="1" applyAlignment="1">
      <alignment horizontal="left" vertical="center" wrapText="1"/>
    </xf>
    <xf numFmtId="0" fontId="5" fillId="0" borderId="24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33" borderId="2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1" fontId="5" fillId="0" borderId="21" xfId="0" applyNumberFormat="1" applyFont="1" applyBorder="1" applyAlignment="1">
      <alignment horizontal="left" vertical="center" wrapText="1"/>
    </xf>
    <xf numFmtId="1" fontId="5" fillId="0" borderId="23" xfId="0" applyNumberFormat="1" applyFont="1" applyBorder="1" applyAlignment="1">
      <alignment horizontal="left" vertical="center" wrapText="1"/>
    </xf>
    <xf numFmtId="1" fontId="5" fillId="0" borderId="11" xfId="0" applyNumberFormat="1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1" fontId="5" fillId="33" borderId="10" xfId="0" applyNumberFormat="1" applyFont="1" applyFill="1" applyBorder="1" applyAlignment="1">
      <alignment horizontal="left" vertical="center" wrapText="1"/>
    </xf>
    <xf numFmtId="1" fontId="5" fillId="33" borderId="15" xfId="0" applyNumberFormat="1" applyFont="1" applyFill="1" applyBorder="1" applyAlignment="1">
      <alignment horizontal="left" vertical="center" wrapText="1"/>
    </xf>
    <xf numFmtId="1" fontId="5" fillId="33" borderId="21" xfId="0" applyNumberFormat="1" applyFont="1" applyFill="1" applyBorder="1" applyAlignment="1">
      <alignment horizontal="left" vertical="center" wrapText="1"/>
    </xf>
    <xf numFmtId="1" fontId="5" fillId="33" borderId="23" xfId="0" applyNumberFormat="1" applyFont="1" applyFill="1" applyBorder="1" applyAlignment="1">
      <alignment horizontal="left" vertical="center" wrapText="1"/>
    </xf>
    <xf numFmtId="1" fontId="5" fillId="33" borderId="19" xfId="0" applyNumberFormat="1" applyFont="1" applyFill="1" applyBorder="1" applyAlignment="1">
      <alignment horizontal="left" vertical="center" wrapText="1"/>
    </xf>
    <xf numFmtId="1" fontId="5" fillId="33" borderId="17" xfId="0" applyNumberFormat="1" applyFont="1" applyFill="1" applyBorder="1" applyAlignment="1">
      <alignment horizontal="left" vertical="center" wrapText="1"/>
    </xf>
    <xf numFmtId="1" fontId="5" fillId="35" borderId="20" xfId="0" applyNumberFormat="1" applyFont="1" applyFill="1" applyBorder="1" applyAlignment="1">
      <alignment horizontal="left" vertical="center" wrapText="1"/>
    </xf>
    <xf numFmtId="1" fontId="5" fillId="35" borderId="24" xfId="0" applyNumberFormat="1" applyFont="1" applyFill="1" applyBorder="1" applyAlignment="1">
      <alignment horizontal="left" vertical="center" wrapText="1"/>
    </xf>
    <xf numFmtId="1" fontId="5" fillId="35" borderId="22" xfId="0" applyNumberFormat="1" applyFont="1" applyFill="1" applyBorder="1" applyAlignment="1">
      <alignment horizontal="left" vertical="center" wrapText="1"/>
    </xf>
    <xf numFmtId="1" fontId="5" fillId="19" borderId="21" xfId="0" applyNumberFormat="1" applyFont="1" applyFill="1" applyBorder="1" applyAlignment="1">
      <alignment horizontal="left" vertical="center" wrapText="1"/>
    </xf>
    <xf numFmtId="1" fontId="5" fillId="19" borderId="23" xfId="0" applyNumberFormat="1" applyFont="1" applyFill="1" applyBorder="1" applyAlignment="1">
      <alignment horizontal="left" vertical="center" wrapText="1"/>
    </xf>
    <xf numFmtId="1" fontId="5" fillId="19" borderId="11" xfId="0" applyNumberFormat="1" applyFont="1" applyFill="1" applyBorder="1" applyAlignment="1">
      <alignment horizontal="left" vertical="center" wrapText="1"/>
    </xf>
    <xf numFmtId="171" fontId="29" fillId="0" borderId="21" xfId="53" applyFont="1" applyBorder="1" applyAlignment="1">
      <alignment horizontal="center"/>
    </xf>
    <xf numFmtId="171" fontId="29" fillId="0" borderId="11" xfId="53" applyFont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zoomScale="84" zoomScaleNormal="84" zoomScalePageLayoutView="0" workbookViewId="0" topLeftCell="A25">
      <selection activeCell="D41" sqref="D41"/>
    </sheetView>
  </sheetViews>
  <sheetFormatPr defaultColWidth="9.140625" defaultRowHeight="12.75"/>
  <cols>
    <col min="1" max="1" width="21.00390625" style="58" customWidth="1"/>
    <col min="2" max="2" width="89.8515625" style="0" customWidth="1"/>
    <col min="3" max="3" width="18.421875" style="0" customWidth="1"/>
    <col min="4" max="4" width="29.00390625" style="51" customWidth="1"/>
    <col min="5" max="5" width="20.57421875" style="0" customWidth="1"/>
    <col min="7" max="7" width="11.57421875" style="0" bestFit="1" customWidth="1"/>
  </cols>
  <sheetData>
    <row r="1" spans="1:8" ht="18.75" customHeight="1">
      <c r="A1" s="138" t="s">
        <v>44</v>
      </c>
      <c r="B1" s="139"/>
      <c r="C1" s="139"/>
      <c r="D1" s="139"/>
      <c r="E1" s="139"/>
      <c r="F1" s="90"/>
      <c r="G1" s="90"/>
      <c r="H1" s="14"/>
    </row>
    <row r="2" spans="1:5" ht="18.75" customHeight="1">
      <c r="A2" s="142" t="s">
        <v>175</v>
      </c>
      <c r="B2" s="143"/>
      <c r="C2" s="143"/>
      <c r="D2" s="143"/>
      <c r="E2" s="144"/>
    </row>
    <row r="3" spans="1:5" ht="18.75" customHeight="1">
      <c r="A3" s="142" t="s">
        <v>41</v>
      </c>
      <c r="B3" s="143"/>
      <c r="C3" s="143"/>
      <c r="D3" s="143"/>
      <c r="E3" s="144"/>
    </row>
    <row r="4" spans="1:5" ht="18.75" customHeight="1">
      <c r="A4" s="86" t="s">
        <v>188</v>
      </c>
      <c r="B4" s="87"/>
      <c r="C4" s="87"/>
      <c r="D4" s="88"/>
      <c r="E4" s="89"/>
    </row>
    <row r="5" spans="1:5" ht="20.25" customHeight="1">
      <c r="A5" s="55" t="s">
        <v>26</v>
      </c>
      <c r="B5" s="5" t="s">
        <v>0</v>
      </c>
      <c r="C5" s="145" t="s">
        <v>67</v>
      </c>
      <c r="D5" s="146"/>
      <c r="E5" s="5" t="s">
        <v>1</v>
      </c>
    </row>
    <row r="6" spans="1:5" ht="21" customHeight="1">
      <c r="A6" s="53" t="s">
        <v>91</v>
      </c>
      <c r="B6" s="44" t="s">
        <v>2</v>
      </c>
      <c r="C6" s="147"/>
      <c r="D6" s="148"/>
      <c r="E6" s="45">
        <f>E7+E16+E20+E36</f>
        <v>410000</v>
      </c>
    </row>
    <row r="7" spans="1:7" ht="21" customHeight="1">
      <c r="A7" s="53" t="s">
        <v>92</v>
      </c>
      <c r="B7" s="44" t="s">
        <v>3</v>
      </c>
      <c r="C7" s="140"/>
      <c r="D7" s="141"/>
      <c r="E7" s="45">
        <f>E8+E13+E11</f>
        <v>58000</v>
      </c>
      <c r="G7" s="32"/>
    </row>
    <row r="8" spans="1:7" ht="21" customHeight="1">
      <c r="A8" s="62" t="s">
        <v>93</v>
      </c>
      <c r="B8" s="63" t="s">
        <v>53</v>
      </c>
      <c r="C8" s="149"/>
      <c r="D8" s="150"/>
      <c r="E8" s="45">
        <f>E9+E10</f>
        <v>51900</v>
      </c>
      <c r="G8" s="32"/>
    </row>
    <row r="9" spans="1:7" ht="21" customHeight="1">
      <c r="A9" s="54" t="s">
        <v>94</v>
      </c>
      <c r="B9" s="47" t="s">
        <v>54</v>
      </c>
      <c r="C9" s="52" t="s">
        <v>162</v>
      </c>
      <c r="D9" s="46" t="s">
        <v>68</v>
      </c>
      <c r="E9" s="48">
        <v>51400</v>
      </c>
      <c r="G9" s="32"/>
    </row>
    <row r="10" spans="1:7" ht="21" customHeight="1">
      <c r="A10" s="54" t="s">
        <v>95</v>
      </c>
      <c r="B10" s="47" t="s">
        <v>55</v>
      </c>
      <c r="C10" s="52" t="s">
        <v>162</v>
      </c>
      <c r="D10" s="46" t="s">
        <v>68</v>
      </c>
      <c r="E10" s="48">
        <v>500</v>
      </c>
      <c r="G10" s="32"/>
    </row>
    <row r="11" spans="1:7" ht="21" customHeight="1">
      <c r="A11" s="54" t="s">
        <v>107</v>
      </c>
      <c r="B11" s="61" t="s">
        <v>108</v>
      </c>
      <c r="C11" s="140"/>
      <c r="D11" s="141"/>
      <c r="E11" s="45">
        <f>E12</f>
        <v>3000</v>
      </c>
      <c r="G11" s="32"/>
    </row>
    <row r="12" spans="1:7" ht="21" customHeight="1">
      <c r="A12" s="54" t="s">
        <v>107</v>
      </c>
      <c r="B12" s="60" t="s">
        <v>108</v>
      </c>
      <c r="C12" s="52" t="s">
        <v>162</v>
      </c>
      <c r="D12" s="46" t="s">
        <v>68</v>
      </c>
      <c r="E12" s="48">
        <v>3000</v>
      </c>
      <c r="G12" s="32"/>
    </row>
    <row r="13" spans="1:5" ht="21" customHeight="1">
      <c r="A13" s="53" t="s">
        <v>96</v>
      </c>
      <c r="B13" s="59" t="s">
        <v>220</v>
      </c>
      <c r="C13" s="140"/>
      <c r="D13" s="141"/>
      <c r="E13" s="45">
        <f>E14+E15</f>
        <v>3100</v>
      </c>
    </row>
    <row r="14" spans="1:5" ht="21" customHeight="1">
      <c r="A14" s="52" t="s">
        <v>155</v>
      </c>
      <c r="B14" s="49" t="s">
        <v>49</v>
      </c>
      <c r="C14" s="52" t="s">
        <v>162</v>
      </c>
      <c r="D14" s="46" t="s">
        <v>68</v>
      </c>
      <c r="E14" s="48">
        <v>3000</v>
      </c>
    </row>
    <row r="15" spans="1:5" ht="29.25" customHeight="1">
      <c r="A15" s="52" t="s">
        <v>156</v>
      </c>
      <c r="B15" s="49" t="s">
        <v>49</v>
      </c>
      <c r="C15" s="52" t="s">
        <v>177</v>
      </c>
      <c r="D15" s="46" t="s">
        <v>176</v>
      </c>
      <c r="E15" s="48">
        <v>100</v>
      </c>
    </row>
    <row r="16" spans="1:5" ht="29.25" customHeight="1">
      <c r="A16" s="53" t="s">
        <v>178</v>
      </c>
      <c r="B16" s="59" t="s">
        <v>179</v>
      </c>
      <c r="C16" s="140"/>
      <c r="D16" s="141"/>
      <c r="E16" s="45">
        <f>E18</f>
        <v>108000</v>
      </c>
    </row>
    <row r="17" spans="1:5" ht="29.25" customHeight="1">
      <c r="A17" s="53"/>
      <c r="B17" s="59"/>
      <c r="C17" s="91"/>
      <c r="D17" s="85"/>
      <c r="E17" s="48"/>
    </row>
    <row r="18" spans="1:5" ht="29.25" customHeight="1">
      <c r="A18" s="52" t="s">
        <v>180</v>
      </c>
      <c r="B18" s="49" t="s">
        <v>181</v>
      </c>
      <c r="C18" s="52" t="s">
        <v>162</v>
      </c>
      <c r="D18" s="46" t="s">
        <v>68</v>
      </c>
      <c r="E18" s="48">
        <v>108000</v>
      </c>
    </row>
    <row r="19" spans="1:5" ht="29.25" customHeight="1">
      <c r="A19" s="52"/>
      <c r="B19" s="49"/>
      <c r="C19" s="91"/>
      <c r="D19" s="85"/>
      <c r="E19" s="48"/>
    </row>
    <row r="20" spans="1:5" ht="21" customHeight="1">
      <c r="A20" s="53" t="s">
        <v>98</v>
      </c>
      <c r="B20" s="59" t="s">
        <v>4</v>
      </c>
      <c r="C20" s="140"/>
      <c r="D20" s="141"/>
      <c r="E20" s="45">
        <f>E22+E23</f>
        <v>238000</v>
      </c>
    </row>
    <row r="21" spans="1:5" ht="21" customHeight="1">
      <c r="A21" s="52" t="s">
        <v>102</v>
      </c>
      <c r="B21" s="49" t="s">
        <v>103</v>
      </c>
      <c r="C21" s="140"/>
      <c r="D21" s="141"/>
      <c r="E21" s="45"/>
    </row>
    <row r="22" spans="1:5" ht="36" customHeight="1">
      <c r="A22" s="52" t="s">
        <v>100</v>
      </c>
      <c r="B22" s="49" t="s">
        <v>101</v>
      </c>
      <c r="C22" s="52" t="s">
        <v>177</v>
      </c>
      <c r="D22" s="46" t="s">
        <v>176</v>
      </c>
      <c r="E22" s="48">
        <v>40000</v>
      </c>
    </row>
    <row r="23" spans="1:5" ht="21" customHeight="1">
      <c r="A23" s="52" t="s">
        <v>99</v>
      </c>
      <c r="B23" s="49" t="s">
        <v>51</v>
      </c>
      <c r="C23" s="140"/>
      <c r="D23" s="141"/>
      <c r="E23" s="45">
        <f>E24</f>
        <v>198000</v>
      </c>
    </row>
    <row r="24" spans="1:7" ht="21" customHeight="1">
      <c r="A24" s="52" t="s">
        <v>69</v>
      </c>
      <c r="B24" s="49" t="s">
        <v>52</v>
      </c>
      <c r="C24" s="140"/>
      <c r="D24" s="141"/>
      <c r="E24" s="45">
        <f>E25+E26+E27+E28+E29+E30+E31+E32+E33+E34+E35</f>
        <v>198000</v>
      </c>
      <c r="G24" s="27"/>
    </row>
    <row r="25" spans="1:7" ht="21" customHeight="1">
      <c r="A25" s="52" t="s">
        <v>71</v>
      </c>
      <c r="B25" s="92" t="s">
        <v>70</v>
      </c>
      <c r="C25" s="54" t="s">
        <v>189</v>
      </c>
      <c r="D25" s="93" t="s">
        <v>72</v>
      </c>
      <c r="E25" s="48">
        <v>18000</v>
      </c>
      <c r="G25" s="27"/>
    </row>
    <row r="26" spans="1:7" ht="21" customHeight="1">
      <c r="A26" s="52" t="s">
        <v>73</v>
      </c>
      <c r="B26" s="92" t="s">
        <v>74</v>
      </c>
      <c r="C26" s="54" t="s">
        <v>190</v>
      </c>
      <c r="D26" s="93" t="s">
        <v>75</v>
      </c>
      <c r="E26" s="48">
        <v>18000</v>
      </c>
      <c r="G26" s="27"/>
    </row>
    <row r="27" spans="1:7" ht="21" customHeight="1">
      <c r="A27" s="52" t="s">
        <v>76</v>
      </c>
      <c r="B27" s="92" t="s">
        <v>78</v>
      </c>
      <c r="C27" s="54" t="s">
        <v>191</v>
      </c>
      <c r="D27" s="93" t="s">
        <v>77</v>
      </c>
      <c r="E27" s="48">
        <v>18000</v>
      </c>
      <c r="G27" s="27"/>
    </row>
    <row r="28" spans="1:7" ht="21" customHeight="1">
      <c r="A28" s="52" t="s">
        <v>79</v>
      </c>
      <c r="B28" s="92" t="s">
        <v>83</v>
      </c>
      <c r="C28" s="54" t="s">
        <v>192</v>
      </c>
      <c r="D28" s="93" t="s">
        <v>87</v>
      </c>
      <c r="E28" s="48">
        <v>18000</v>
      </c>
      <c r="G28" s="27"/>
    </row>
    <row r="29" spans="1:7" ht="21" customHeight="1">
      <c r="A29" s="52" t="s">
        <v>80</v>
      </c>
      <c r="B29" s="92" t="s">
        <v>84</v>
      </c>
      <c r="C29" s="54" t="s">
        <v>193</v>
      </c>
      <c r="D29" s="93" t="s">
        <v>90</v>
      </c>
      <c r="E29" s="48">
        <v>18000</v>
      </c>
      <c r="G29" s="27"/>
    </row>
    <row r="30" spans="1:7" ht="21" customHeight="1">
      <c r="A30" s="52" t="s">
        <v>81</v>
      </c>
      <c r="B30" s="92" t="s">
        <v>85</v>
      </c>
      <c r="C30" s="54" t="s">
        <v>194</v>
      </c>
      <c r="D30" s="93" t="s">
        <v>88</v>
      </c>
      <c r="E30" s="48">
        <v>18000</v>
      </c>
      <c r="G30" s="27"/>
    </row>
    <row r="31" spans="1:7" ht="21" customHeight="1">
      <c r="A31" s="52" t="s">
        <v>82</v>
      </c>
      <c r="B31" s="92" t="s">
        <v>86</v>
      </c>
      <c r="C31" s="54" t="s">
        <v>195</v>
      </c>
      <c r="D31" s="93" t="s">
        <v>89</v>
      </c>
      <c r="E31" s="48">
        <v>18000</v>
      </c>
      <c r="G31" s="27"/>
    </row>
    <row r="32" spans="1:7" ht="21" customHeight="1">
      <c r="A32" s="52" t="s">
        <v>163</v>
      </c>
      <c r="B32" s="92" t="s">
        <v>167</v>
      </c>
      <c r="C32" s="54" t="s">
        <v>196</v>
      </c>
      <c r="D32" s="94" t="s">
        <v>171</v>
      </c>
      <c r="E32" s="48">
        <v>18000</v>
      </c>
      <c r="G32" s="27"/>
    </row>
    <row r="33" spans="1:7" ht="21" customHeight="1">
      <c r="A33" s="52" t="s">
        <v>164</v>
      </c>
      <c r="B33" s="92" t="s">
        <v>168</v>
      </c>
      <c r="C33" s="54" t="s">
        <v>197</v>
      </c>
      <c r="D33" s="94" t="s">
        <v>172</v>
      </c>
      <c r="E33" s="48">
        <v>18000</v>
      </c>
      <c r="G33" s="27"/>
    </row>
    <row r="34" spans="1:7" ht="21" customHeight="1">
      <c r="A34" s="52" t="s">
        <v>165</v>
      </c>
      <c r="B34" s="92" t="s">
        <v>169</v>
      </c>
      <c r="C34" s="54" t="s">
        <v>198</v>
      </c>
      <c r="D34" s="94" t="s">
        <v>173</v>
      </c>
      <c r="E34" s="48">
        <v>18000</v>
      </c>
      <c r="G34" s="27"/>
    </row>
    <row r="35" spans="1:7" ht="21" customHeight="1">
      <c r="A35" s="52" t="s">
        <v>166</v>
      </c>
      <c r="B35" s="92" t="s">
        <v>170</v>
      </c>
      <c r="C35" s="54" t="s">
        <v>199</v>
      </c>
      <c r="D35" s="94" t="s">
        <v>174</v>
      </c>
      <c r="E35" s="48">
        <v>18000</v>
      </c>
      <c r="G35" s="27"/>
    </row>
    <row r="36" spans="1:7" ht="21" customHeight="1">
      <c r="A36" s="53" t="s">
        <v>104</v>
      </c>
      <c r="B36" s="59" t="s">
        <v>5</v>
      </c>
      <c r="C36" s="140"/>
      <c r="D36" s="141"/>
      <c r="E36" s="45">
        <f>E37</f>
        <v>6000</v>
      </c>
      <c r="G36" s="27"/>
    </row>
    <row r="37" spans="1:5" ht="21" customHeight="1">
      <c r="A37" s="52" t="s">
        <v>105</v>
      </c>
      <c r="B37" s="49" t="s">
        <v>6</v>
      </c>
      <c r="C37" s="140"/>
      <c r="D37" s="141"/>
      <c r="E37" s="48">
        <f>E39</f>
        <v>6000</v>
      </c>
    </row>
    <row r="38" spans="1:5" ht="21" customHeight="1">
      <c r="A38" s="52" t="s">
        <v>106</v>
      </c>
      <c r="B38" s="49" t="s">
        <v>7</v>
      </c>
      <c r="C38" s="52"/>
      <c r="D38" s="46"/>
      <c r="E38" s="48">
        <v>6000</v>
      </c>
    </row>
    <row r="39" spans="1:5" ht="21" customHeight="1">
      <c r="A39" s="52" t="s">
        <v>221</v>
      </c>
      <c r="B39" s="49" t="s">
        <v>222</v>
      </c>
      <c r="C39" s="52" t="s">
        <v>162</v>
      </c>
      <c r="D39" s="46" t="s">
        <v>68</v>
      </c>
      <c r="E39" s="48">
        <v>6000</v>
      </c>
    </row>
    <row r="40" spans="1:5" ht="21" customHeight="1">
      <c r="A40" s="137" t="s">
        <v>9</v>
      </c>
      <c r="B40" s="137"/>
      <c r="C40" s="2"/>
      <c r="D40" s="5"/>
      <c r="E40" s="3">
        <f>E6</f>
        <v>410000</v>
      </c>
    </row>
    <row r="41" spans="1:5" ht="21" customHeight="1">
      <c r="A41" s="56" t="s">
        <v>10</v>
      </c>
      <c r="B41" s="2"/>
      <c r="C41" s="2"/>
      <c r="D41" s="5"/>
      <c r="E41" s="3">
        <f>SUM(E40)</f>
        <v>410000</v>
      </c>
    </row>
    <row r="42" spans="1:6" ht="12.75">
      <c r="A42" s="57"/>
      <c r="B42" s="1"/>
      <c r="C42" s="1"/>
      <c r="D42" s="50"/>
      <c r="E42" s="1"/>
      <c r="F42" s="1"/>
    </row>
    <row r="43" spans="1:6" ht="12.75">
      <c r="A43" s="57"/>
      <c r="B43" s="1"/>
      <c r="C43" s="1"/>
      <c r="D43" s="50"/>
      <c r="E43" s="1"/>
      <c r="F43" s="1"/>
    </row>
    <row r="44" spans="1:6" ht="12.75">
      <c r="A44" s="57"/>
      <c r="B44" s="1"/>
      <c r="C44" s="1"/>
      <c r="D44" s="50"/>
      <c r="E44" s="1"/>
      <c r="F44" s="1"/>
    </row>
    <row r="45" spans="1:6" ht="12.75">
      <c r="A45" s="57"/>
      <c r="B45" s="1"/>
      <c r="C45" s="1"/>
      <c r="D45" s="50"/>
      <c r="E45" s="1"/>
      <c r="F45" s="1"/>
    </row>
  </sheetData>
  <sheetProtection/>
  <mergeCells count="17">
    <mergeCell ref="C7:D7"/>
    <mergeCell ref="C16:D16"/>
    <mergeCell ref="C21:D21"/>
    <mergeCell ref="C23:D23"/>
    <mergeCell ref="C24:D24"/>
    <mergeCell ref="C36:D36"/>
    <mergeCell ref="C8:D8"/>
    <mergeCell ref="A40:B40"/>
    <mergeCell ref="A1:E1"/>
    <mergeCell ref="C11:D11"/>
    <mergeCell ref="C13:D13"/>
    <mergeCell ref="C20:D20"/>
    <mergeCell ref="A2:E2"/>
    <mergeCell ref="A3:E3"/>
    <mergeCell ref="C5:D5"/>
    <mergeCell ref="C6:D6"/>
    <mergeCell ref="C37:D37"/>
  </mergeCells>
  <printOptions horizontalCentered="1"/>
  <pageMargins left="0.1968503937007874" right="0.15748031496062992" top="0.8267716535433072" bottom="0.35433070866141736" header="0.4330708661417323" footer="0.3937007874015748"/>
  <pageSetup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7">
      <selection activeCell="I30" sqref="I30"/>
    </sheetView>
  </sheetViews>
  <sheetFormatPr defaultColWidth="9.140625" defaultRowHeight="12.75"/>
  <cols>
    <col min="1" max="1" width="13.57421875" style="0" customWidth="1"/>
    <col min="2" max="2" width="12.421875" style="97" customWidth="1"/>
    <col min="3" max="3" width="10.7109375" style="98" bestFit="1" customWidth="1"/>
    <col min="4" max="4" width="10.28125" style="97" bestFit="1" customWidth="1"/>
    <col min="5" max="5" width="9.140625" style="97" customWidth="1"/>
    <col min="6" max="6" width="11.28125" style="97" bestFit="1" customWidth="1"/>
    <col min="7" max="7" width="12.7109375" style="97" customWidth="1"/>
    <col min="8" max="8" width="13.28125" style="0" customWidth="1"/>
    <col min="9" max="9" width="12.421875" style="97" customWidth="1"/>
  </cols>
  <sheetData>
    <row r="1" spans="1:6" ht="12.75">
      <c r="A1" s="152" t="s">
        <v>109</v>
      </c>
      <c r="B1" s="152"/>
      <c r="C1" s="152"/>
      <c r="E1" s="151" t="s">
        <v>207</v>
      </c>
      <c r="F1" s="151"/>
    </row>
    <row r="2" spans="1:6" ht="12.75">
      <c r="A2" s="32" t="s">
        <v>200</v>
      </c>
      <c r="B2" s="97">
        <v>2000</v>
      </c>
      <c r="C2" s="98">
        <v>13.33333</v>
      </c>
      <c r="D2" s="97">
        <f>B2*C2</f>
        <v>26666.66</v>
      </c>
      <c r="E2" s="100">
        <v>0.06</v>
      </c>
      <c r="F2" s="97">
        <f>D2*1.06</f>
        <v>28266.659600000003</v>
      </c>
    </row>
    <row r="3" spans="1:6" ht="12.75">
      <c r="A3" s="32" t="s">
        <v>201</v>
      </c>
      <c r="B3" s="97">
        <v>1050</v>
      </c>
      <c r="C3" s="98">
        <v>13.33333</v>
      </c>
      <c r="D3" s="97">
        <f>B3*C3</f>
        <v>13999.9965</v>
      </c>
      <c r="E3" s="100">
        <v>0.06</v>
      </c>
      <c r="F3" s="97">
        <f>D3*1.06</f>
        <v>14839.99629</v>
      </c>
    </row>
    <row r="4" spans="1:6" ht="12.75">
      <c r="A4" s="32" t="s">
        <v>202</v>
      </c>
      <c r="B4" s="97">
        <v>2000</v>
      </c>
      <c r="C4" s="98">
        <v>13.33333</v>
      </c>
      <c r="D4" s="97">
        <f>B4*C4</f>
        <v>26666.66</v>
      </c>
      <c r="E4" s="100">
        <v>0.06</v>
      </c>
      <c r="F4" s="97">
        <f>D4*1.06</f>
        <v>28266.659600000003</v>
      </c>
    </row>
    <row r="5" spans="1:6" ht="12.75">
      <c r="A5" s="152" t="s">
        <v>203</v>
      </c>
      <c r="B5" s="152"/>
      <c r="C5" s="152"/>
      <c r="D5" s="99">
        <f>SUM(D2:D4)</f>
        <v>67333.3165</v>
      </c>
      <c r="E5" s="100">
        <v>0.06</v>
      </c>
      <c r="F5" s="97">
        <f>D5*1.06</f>
        <v>71373.31549000001</v>
      </c>
    </row>
    <row r="7" spans="1:3" ht="12.75">
      <c r="A7" s="152" t="s">
        <v>112</v>
      </c>
      <c r="B7" s="152"/>
      <c r="C7" s="152"/>
    </row>
    <row r="8" spans="1:6" ht="12.75">
      <c r="A8" s="32" t="s">
        <v>204</v>
      </c>
      <c r="B8" s="97">
        <f>D5*0.21</f>
        <v>14139.996465</v>
      </c>
      <c r="D8" s="97">
        <f>B8</f>
        <v>14139.996465</v>
      </c>
      <c r="E8" s="100">
        <v>0.06</v>
      </c>
      <c r="F8" s="97">
        <f>D8*1.06</f>
        <v>14988.3962529</v>
      </c>
    </row>
    <row r="9" spans="1:6" ht="12.75">
      <c r="A9" s="32" t="s">
        <v>205</v>
      </c>
      <c r="B9" s="97">
        <f>D5*0.08</f>
        <v>5386.66532</v>
      </c>
      <c r="D9" s="97">
        <f>B9</f>
        <v>5386.66532</v>
      </c>
      <c r="E9" s="100">
        <v>0.06</v>
      </c>
      <c r="F9" s="97">
        <f>D9*1.06</f>
        <v>5709.8652392</v>
      </c>
    </row>
    <row r="10" spans="1:6" ht="12.75">
      <c r="A10" s="152" t="s">
        <v>203</v>
      </c>
      <c r="B10" s="152"/>
      <c r="C10" s="152"/>
      <c r="D10" s="99">
        <f>SUM(D8:D9)</f>
        <v>19526.661785</v>
      </c>
      <c r="E10" s="100">
        <v>0.06</v>
      </c>
      <c r="F10" s="97">
        <f>D10*1.06</f>
        <v>20698.261492100002</v>
      </c>
    </row>
    <row r="14" spans="1:2" ht="12.75">
      <c r="A14" s="110" t="s">
        <v>208</v>
      </c>
      <c r="B14" s="111">
        <f>SUM(B15:B39)</f>
        <v>334000</v>
      </c>
    </row>
    <row r="15" spans="1:2" ht="12.75">
      <c r="A15" s="103" t="s">
        <v>183</v>
      </c>
      <c r="B15" s="105">
        <v>100</v>
      </c>
    </row>
    <row r="16" spans="1:2" ht="12.75">
      <c r="A16" s="103" t="s">
        <v>109</v>
      </c>
      <c r="B16" s="105">
        <v>60000</v>
      </c>
    </row>
    <row r="17" spans="1:2" ht="12.75">
      <c r="A17" s="103" t="s">
        <v>112</v>
      </c>
      <c r="B17" s="105">
        <v>20000</v>
      </c>
    </row>
    <row r="18" spans="1:2" ht="12.75">
      <c r="A18" s="103" t="s">
        <v>185</v>
      </c>
      <c r="B18" s="105">
        <v>3600</v>
      </c>
    </row>
    <row r="19" spans="1:2" ht="12.75">
      <c r="A19" s="103" t="s">
        <v>113</v>
      </c>
      <c r="B19" s="105">
        <v>300</v>
      </c>
    </row>
    <row r="20" spans="1:2" ht="12.75">
      <c r="A20" s="103" t="s">
        <v>209</v>
      </c>
      <c r="B20" s="105">
        <v>400</v>
      </c>
    </row>
    <row r="21" spans="1:2" ht="12.75">
      <c r="A21" s="107" t="s">
        <v>210</v>
      </c>
      <c r="B21" s="106">
        <v>100</v>
      </c>
    </row>
    <row r="22" spans="1:2" ht="12.75">
      <c r="A22" s="103" t="s">
        <v>114</v>
      </c>
      <c r="B22" s="105">
        <v>3000</v>
      </c>
    </row>
    <row r="23" spans="1:8" ht="12.75">
      <c r="A23" s="103" t="s">
        <v>115</v>
      </c>
      <c r="B23" s="105">
        <v>20000</v>
      </c>
      <c r="H23" s="112"/>
    </row>
    <row r="24" spans="1:2" ht="12.75">
      <c r="A24" s="107" t="s">
        <v>211</v>
      </c>
      <c r="B24" s="106">
        <v>600</v>
      </c>
    </row>
    <row r="25" spans="1:2" ht="12.75">
      <c r="A25" s="103" t="s">
        <v>117</v>
      </c>
      <c r="B25" s="105">
        <v>500</v>
      </c>
    </row>
    <row r="26" spans="1:2" ht="12.75">
      <c r="A26" s="103" t="s">
        <v>119</v>
      </c>
      <c r="B26" s="105">
        <v>1000</v>
      </c>
    </row>
    <row r="27" spans="1:2" ht="12.75">
      <c r="A27" s="103" t="s">
        <v>120</v>
      </c>
      <c r="B27" s="105">
        <v>6000</v>
      </c>
    </row>
    <row r="28" spans="1:2" ht="12.75">
      <c r="A28" s="103" t="s">
        <v>122</v>
      </c>
      <c r="B28" s="105">
        <v>2400</v>
      </c>
    </row>
    <row r="29" spans="1:2" ht="12.75">
      <c r="A29" s="103" t="s">
        <v>121</v>
      </c>
      <c r="B29" s="105">
        <v>188000</v>
      </c>
    </row>
    <row r="30" spans="1:2" ht="12.75">
      <c r="A30" s="107" t="s">
        <v>212</v>
      </c>
      <c r="B30" s="106">
        <v>25000</v>
      </c>
    </row>
    <row r="31" spans="1:2" ht="12.75">
      <c r="A31" s="107" t="s">
        <v>214</v>
      </c>
      <c r="B31" s="106">
        <v>100</v>
      </c>
    </row>
    <row r="32" spans="1:2" ht="12.75">
      <c r="A32" s="103" t="s">
        <v>158</v>
      </c>
      <c r="B32" s="105">
        <v>100</v>
      </c>
    </row>
    <row r="33" spans="1:2" ht="12.75">
      <c r="A33" s="103" t="s">
        <v>124</v>
      </c>
      <c r="B33" s="105">
        <v>1200</v>
      </c>
    </row>
    <row r="34" spans="1:2" ht="12.75">
      <c r="A34" s="103" t="s">
        <v>125</v>
      </c>
      <c r="B34" s="105">
        <v>500</v>
      </c>
    </row>
    <row r="35" spans="1:2" ht="12.75">
      <c r="A35" s="103" t="s">
        <v>127</v>
      </c>
      <c r="B35" s="105">
        <v>300</v>
      </c>
    </row>
    <row r="36" spans="1:2" ht="12.75">
      <c r="A36" s="107" t="s">
        <v>213</v>
      </c>
      <c r="B36" s="106">
        <v>100</v>
      </c>
    </row>
    <row r="37" spans="1:2" ht="12.75">
      <c r="A37" s="103" t="s">
        <v>128</v>
      </c>
      <c r="B37" s="105">
        <v>300</v>
      </c>
    </row>
    <row r="38" spans="1:2" ht="12.75">
      <c r="A38" s="103" t="s">
        <v>145</v>
      </c>
      <c r="B38" s="105">
        <v>400</v>
      </c>
    </row>
  </sheetData>
  <sheetProtection/>
  <mergeCells count="5">
    <mergeCell ref="E1:F1"/>
    <mergeCell ref="A1:C1"/>
    <mergeCell ref="A5:C5"/>
    <mergeCell ref="A7:C7"/>
    <mergeCell ref="A10:C10"/>
  </mergeCells>
  <printOptions/>
  <pageMargins left="0.511811024" right="0.511811024" top="0.787401575" bottom="0.787401575" header="0.31496062" footer="0.3149606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F25"/>
  <sheetViews>
    <sheetView zoomScalePageLayoutView="0" workbookViewId="0" topLeftCell="A1">
      <selection activeCell="D15" sqref="D15"/>
    </sheetView>
  </sheetViews>
  <sheetFormatPr defaultColWidth="9.140625" defaultRowHeight="12.75"/>
  <cols>
    <col min="1" max="1" width="11.8515625" style="0" customWidth="1"/>
    <col min="2" max="2" width="10.28125" style="0" bestFit="1" customWidth="1"/>
    <col min="3" max="3" width="11.28125" style="0" customWidth="1"/>
    <col min="4" max="4" width="11.421875" style="0" customWidth="1"/>
    <col min="6" max="6" width="11.421875" style="0" customWidth="1"/>
  </cols>
  <sheetData>
    <row r="3" spans="1:6" ht="12.75">
      <c r="A3" s="152" t="s">
        <v>183</v>
      </c>
      <c r="B3" s="152"/>
      <c r="C3" s="152"/>
      <c r="D3" s="97"/>
      <c r="E3" s="97"/>
      <c r="F3" s="97"/>
    </row>
    <row r="4" spans="1:6" ht="12.75">
      <c r="A4" s="32" t="s">
        <v>206</v>
      </c>
      <c r="B4" s="97">
        <v>2594.8</v>
      </c>
      <c r="C4" s="98">
        <v>13.33333</v>
      </c>
      <c r="D4" s="97">
        <f>B4*C4</f>
        <v>34597.324684</v>
      </c>
      <c r="E4" s="100">
        <v>0.06</v>
      </c>
      <c r="F4" s="97">
        <f>D4*1.06</f>
        <v>36673.16416504</v>
      </c>
    </row>
    <row r="5" spans="1:6" ht="12.75">
      <c r="A5" s="32" t="s">
        <v>204</v>
      </c>
      <c r="B5" s="97">
        <f>D4*0.21</f>
        <v>7265.43818364</v>
      </c>
      <c r="C5" s="98"/>
      <c r="D5" s="97">
        <f>B5</f>
        <v>7265.43818364</v>
      </c>
      <c r="E5" s="100">
        <v>0.06</v>
      </c>
      <c r="F5" s="97">
        <f>D5*1.06</f>
        <v>7701.3644746584005</v>
      </c>
    </row>
    <row r="6" spans="1:6" ht="12.75">
      <c r="A6" s="32" t="s">
        <v>205</v>
      </c>
      <c r="B6" s="97">
        <f>D4*0.08</f>
        <v>2767.78597472</v>
      </c>
      <c r="C6" s="98"/>
      <c r="D6" s="97">
        <f>B6</f>
        <v>2767.78597472</v>
      </c>
      <c r="E6" s="100">
        <v>0.06</v>
      </c>
      <c r="F6" s="97">
        <f>D6*1.06</f>
        <v>2933.8531332032003</v>
      </c>
    </row>
    <row r="7" spans="1:6" ht="12.75">
      <c r="A7" s="152" t="s">
        <v>203</v>
      </c>
      <c r="B7" s="152"/>
      <c r="C7" s="152"/>
      <c r="D7" s="99">
        <f>SUM(D4:D6)</f>
        <v>44630.548842359996</v>
      </c>
      <c r="E7" s="100">
        <v>0.06</v>
      </c>
      <c r="F7" s="99">
        <f>D7*1.06</f>
        <v>47308.3817729016</v>
      </c>
    </row>
    <row r="8" spans="2:6" ht="12.75">
      <c r="B8" s="97"/>
      <c r="C8" s="98"/>
      <c r="D8" s="97"/>
      <c r="E8" s="97"/>
      <c r="F8" s="97"/>
    </row>
    <row r="9" spans="1:2" ht="12.75">
      <c r="A9" s="101" t="s">
        <v>208</v>
      </c>
      <c r="B9" s="102">
        <f>SUM(B10:B25)</f>
        <v>85600</v>
      </c>
    </row>
    <row r="10" spans="1:2" ht="12.75">
      <c r="A10" s="103" t="s">
        <v>183</v>
      </c>
      <c r="B10" s="104">
        <v>48000</v>
      </c>
    </row>
    <row r="11" spans="1:2" ht="12.75">
      <c r="A11" s="103" t="s">
        <v>109</v>
      </c>
      <c r="B11" s="105">
        <v>100</v>
      </c>
    </row>
    <row r="12" spans="1:2" ht="12.75">
      <c r="A12" s="103" t="s">
        <v>112</v>
      </c>
      <c r="B12" s="105">
        <v>10</v>
      </c>
    </row>
    <row r="13" spans="1:2" ht="12.75">
      <c r="A13" s="103" t="s">
        <v>185</v>
      </c>
      <c r="B13" s="105">
        <v>50</v>
      </c>
    </row>
    <row r="14" spans="1:2" ht="12.75">
      <c r="A14" s="103" t="s">
        <v>114</v>
      </c>
      <c r="B14" s="105">
        <v>3600</v>
      </c>
    </row>
    <row r="15" spans="1:2" ht="12.75">
      <c r="A15" s="103" t="s">
        <v>115</v>
      </c>
      <c r="B15" s="105">
        <v>6000</v>
      </c>
    </row>
    <row r="16" spans="1:2" ht="12.75">
      <c r="A16" s="103" t="s">
        <v>120</v>
      </c>
      <c r="B16" s="105">
        <v>1500</v>
      </c>
    </row>
    <row r="17" spans="1:2" ht="12.75">
      <c r="A17" s="103" t="s">
        <v>121</v>
      </c>
      <c r="B17" s="105">
        <v>18000</v>
      </c>
    </row>
    <row r="18" spans="1:2" ht="12.75">
      <c r="A18" s="108" t="s">
        <v>209</v>
      </c>
      <c r="B18" s="109">
        <v>100</v>
      </c>
    </row>
    <row r="19" spans="1:2" ht="12.75">
      <c r="A19" s="108" t="s">
        <v>119</v>
      </c>
      <c r="B19" s="109">
        <v>100</v>
      </c>
    </row>
    <row r="20" spans="1:2" ht="12.75">
      <c r="A20" s="108" t="s">
        <v>122</v>
      </c>
      <c r="B20" s="109">
        <v>140</v>
      </c>
    </row>
    <row r="21" spans="1:2" ht="12.75">
      <c r="A21" s="108" t="s">
        <v>158</v>
      </c>
      <c r="B21" s="109">
        <v>100</v>
      </c>
    </row>
    <row r="22" spans="1:2" ht="12.75">
      <c r="A22" s="108" t="s">
        <v>124</v>
      </c>
      <c r="B22" s="109">
        <v>100</v>
      </c>
    </row>
    <row r="23" spans="1:2" ht="12.75">
      <c r="A23" s="108" t="s">
        <v>125</v>
      </c>
      <c r="B23" s="109">
        <v>100</v>
      </c>
    </row>
    <row r="24" spans="1:2" ht="12.75">
      <c r="A24" s="108" t="s">
        <v>127</v>
      </c>
      <c r="B24" s="109">
        <v>100</v>
      </c>
    </row>
    <row r="25" spans="1:2" ht="12.75">
      <c r="A25" s="108" t="s">
        <v>145</v>
      </c>
      <c r="B25" s="109">
        <v>7600</v>
      </c>
    </row>
  </sheetData>
  <sheetProtection/>
  <mergeCells count="2">
    <mergeCell ref="A3:C3"/>
    <mergeCell ref="A7:C7"/>
  </mergeCells>
  <printOptions/>
  <pageMargins left="0.511811024" right="0.511811024" top="0.787401575" bottom="0.787401575" header="0.31496062" footer="0.3149606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3">
      <selection activeCell="C30" sqref="C30"/>
    </sheetView>
  </sheetViews>
  <sheetFormatPr defaultColWidth="9.140625" defaultRowHeight="12.75"/>
  <cols>
    <col min="1" max="1" width="15.8515625" style="0" customWidth="1"/>
    <col min="2" max="2" width="54.421875" style="0" customWidth="1"/>
    <col min="3" max="3" width="11.8515625" style="0" customWidth="1"/>
    <col min="4" max="4" width="15.421875" style="0" bestFit="1" customWidth="1"/>
    <col min="5" max="5" width="11.8515625" style="0" customWidth="1"/>
    <col min="6" max="6" width="14.140625" style="0" customWidth="1"/>
    <col min="7" max="7" width="13.8515625" style="0" bestFit="1" customWidth="1"/>
  </cols>
  <sheetData>
    <row r="1" spans="1:7" ht="18.75" customHeight="1">
      <c r="A1" s="138" t="s">
        <v>44</v>
      </c>
      <c r="B1" s="139"/>
      <c r="C1" s="139"/>
      <c r="D1" s="139"/>
      <c r="E1" s="139"/>
      <c r="F1" s="139"/>
      <c r="G1" s="139"/>
    </row>
    <row r="2" spans="1:7" ht="18.75" customHeight="1">
      <c r="A2" s="142" t="s">
        <v>175</v>
      </c>
      <c r="B2" s="143"/>
      <c r="C2" s="143"/>
      <c r="D2" s="143"/>
      <c r="E2" s="143"/>
      <c r="F2" s="143"/>
      <c r="G2" s="143"/>
    </row>
    <row r="3" spans="1:7" ht="18.75" customHeight="1">
      <c r="A3" s="142" t="s">
        <v>13</v>
      </c>
      <c r="B3" s="143"/>
      <c r="C3" s="143"/>
      <c r="D3" s="143"/>
      <c r="E3" s="143"/>
      <c r="F3" s="143"/>
      <c r="G3" s="143"/>
    </row>
    <row r="4" spans="1:7" ht="18.75" customHeight="1">
      <c r="A4" s="153" t="s">
        <v>187</v>
      </c>
      <c r="B4" s="154"/>
      <c r="C4" s="154"/>
      <c r="D4" s="154"/>
      <c r="E4" s="154"/>
      <c r="F4" s="154"/>
      <c r="G4" s="154"/>
    </row>
    <row r="5" spans="1:7" ht="21" customHeight="1">
      <c r="A5" s="5" t="s">
        <v>36</v>
      </c>
      <c r="B5" s="5" t="s">
        <v>11</v>
      </c>
      <c r="C5" s="37" t="s">
        <v>153</v>
      </c>
      <c r="D5" s="37" t="s">
        <v>154</v>
      </c>
      <c r="E5" s="37" t="s">
        <v>56</v>
      </c>
      <c r="F5" s="37" t="s">
        <v>57</v>
      </c>
      <c r="G5" s="37" t="s">
        <v>12</v>
      </c>
    </row>
    <row r="6" spans="1:7" ht="21" customHeight="1">
      <c r="A6" s="26" t="s">
        <v>91</v>
      </c>
      <c r="B6" s="20" t="s">
        <v>2</v>
      </c>
      <c r="C6" s="38"/>
      <c r="D6" s="38"/>
      <c r="E6" s="38"/>
      <c r="F6" s="38"/>
      <c r="G6" s="39">
        <f>F7+F15+F17+F23</f>
        <v>410000</v>
      </c>
    </row>
    <row r="7" spans="1:7" ht="21" customHeight="1">
      <c r="A7" s="19" t="s">
        <v>92</v>
      </c>
      <c r="B7" s="20" t="s">
        <v>3</v>
      </c>
      <c r="C7" s="40"/>
      <c r="D7" s="40"/>
      <c r="E7" s="40"/>
      <c r="F7" s="41">
        <f>E8+E13</f>
        <v>58000</v>
      </c>
      <c r="G7" s="41"/>
    </row>
    <row r="8" spans="1:7" ht="12.75">
      <c r="A8" s="33" t="s">
        <v>93</v>
      </c>
      <c r="B8" s="34" t="s">
        <v>53</v>
      </c>
      <c r="C8" s="40"/>
      <c r="D8" s="40"/>
      <c r="E8" s="40">
        <f>C9+C10+C12</f>
        <v>54900</v>
      </c>
      <c r="F8" s="41"/>
      <c r="G8" s="40"/>
    </row>
    <row r="9" spans="1:7" ht="12.75">
      <c r="A9" s="35" t="s">
        <v>94</v>
      </c>
      <c r="B9" s="34" t="s">
        <v>54</v>
      </c>
      <c r="C9" s="40">
        <f>'ANALITICO DA RECEITA'!E9</f>
        <v>51400</v>
      </c>
      <c r="D9" s="40"/>
      <c r="E9" s="40"/>
      <c r="F9" s="40"/>
      <c r="G9" s="40"/>
    </row>
    <row r="10" spans="1:7" ht="12.75">
      <c r="A10" s="35" t="s">
        <v>95</v>
      </c>
      <c r="B10" s="36" t="s">
        <v>55</v>
      </c>
      <c r="C10" s="40">
        <f>'ANALITICO DA RECEITA'!E10</f>
        <v>500</v>
      </c>
      <c r="D10" s="40"/>
      <c r="E10" s="40"/>
      <c r="F10" s="40"/>
      <c r="G10" s="40"/>
    </row>
    <row r="11" spans="1:7" ht="12.75">
      <c r="A11" s="65" t="s">
        <v>107</v>
      </c>
      <c r="B11" s="36"/>
      <c r="C11" s="40"/>
      <c r="D11" s="40">
        <f>C12</f>
        <v>3000</v>
      </c>
      <c r="E11" s="40"/>
      <c r="F11" s="40"/>
      <c r="G11" s="40"/>
    </row>
    <row r="12" spans="1:7" ht="25.5">
      <c r="A12" s="65" t="s">
        <v>107</v>
      </c>
      <c r="B12" s="67" t="s">
        <v>108</v>
      </c>
      <c r="C12" s="66">
        <f>'ANALITICO DA RECEITA'!E12</f>
        <v>3000</v>
      </c>
      <c r="D12" s="40"/>
      <c r="E12" s="40"/>
      <c r="F12" s="40"/>
      <c r="G12" s="40"/>
    </row>
    <row r="13" spans="1:7" ht="21" customHeight="1">
      <c r="A13" s="22" t="s">
        <v>96</v>
      </c>
      <c r="B13" s="31" t="s">
        <v>48</v>
      </c>
      <c r="C13" s="40"/>
      <c r="D13" s="40">
        <f>C14</f>
        <v>3100</v>
      </c>
      <c r="E13" s="40">
        <f>C14</f>
        <v>3100</v>
      </c>
      <c r="F13" s="41"/>
      <c r="G13" s="40"/>
    </row>
    <row r="14" spans="1:7" ht="12.75">
      <c r="A14" s="22" t="s">
        <v>97</v>
      </c>
      <c r="B14" s="30" t="s">
        <v>49</v>
      </c>
      <c r="C14" s="40">
        <f>'ANALITICO DA RECEITA'!E13</f>
        <v>3100</v>
      </c>
      <c r="D14" s="40"/>
      <c r="E14" s="40"/>
      <c r="F14" s="40"/>
      <c r="G14" s="40"/>
    </row>
    <row r="15" spans="1:7" ht="12.75">
      <c r="A15" s="19" t="s">
        <v>178</v>
      </c>
      <c r="B15" s="95" t="s">
        <v>179</v>
      </c>
      <c r="C15" s="40"/>
      <c r="D15" s="40"/>
      <c r="E15" s="40"/>
      <c r="F15" s="41">
        <v>108000</v>
      </c>
      <c r="G15" s="40"/>
    </row>
    <row r="16" spans="1:7" ht="12.75">
      <c r="A16" s="96" t="s">
        <v>180</v>
      </c>
      <c r="B16" s="30" t="s">
        <v>181</v>
      </c>
      <c r="C16" s="66">
        <f>'ANALITICO DA RECEITA'!E16</f>
        <v>108000</v>
      </c>
      <c r="D16" s="40"/>
      <c r="E16" s="40"/>
      <c r="F16" s="40"/>
      <c r="G16" s="40"/>
    </row>
    <row r="17" spans="1:7" ht="21" customHeight="1">
      <c r="A17" s="19" t="s">
        <v>98</v>
      </c>
      <c r="B17" s="20" t="s">
        <v>4</v>
      </c>
      <c r="C17" s="40"/>
      <c r="D17" s="40"/>
      <c r="E17" s="40"/>
      <c r="F17" s="41">
        <f>E18+E21</f>
        <v>238000</v>
      </c>
      <c r="G17" s="41"/>
    </row>
    <row r="18" spans="1:7" ht="25.5">
      <c r="A18" s="28" t="s">
        <v>149</v>
      </c>
      <c r="B18" s="29" t="s">
        <v>50</v>
      </c>
      <c r="C18" s="40"/>
      <c r="D18" s="40"/>
      <c r="E18" s="40">
        <f>C20</f>
        <v>40000</v>
      </c>
      <c r="F18" s="40"/>
      <c r="G18" s="40"/>
    </row>
    <row r="19" spans="1:7" ht="12.75">
      <c r="A19" s="28" t="s">
        <v>102</v>
      </c>
      <c r="B19" s="29" t="s">
        <v>152</v>
      </c>
      <c r="C19" s="40"/>
      <c r="D19" s="40">
        <f>C20</f>
        <v>40000</v>
      </c>
      <c r="E19" s="40"/>
      <c r="F19" s="40"/>
      <c r="G19" s="40"/>
    </row>
    <row r="20" spans="1:7" ht="12.75">
      <c r="A20" s="28" t="s">
        <v>100</v>
      </c>
      <c r="B20" s="29" t="s">
        <v>151</v>
      </c>
      <c r="C20" s="40">
        <f>'ANALITICO DA RECEITA'!E22</f>
        <v>40000</v>
      </c>
      <c r="D20" s="40"/>
      <c r="E20" s="40"/>
      <c r="F20" s="40"/>
      <c r="G20" s="40"/>
    </row>
    <row r="21" spans="1:7" ht="25.5">
      <c r="A21" s="22" t="s">
        <v>99</v>
      </c>
      <c r="B21" s="31" t="s">
        <v>51</v>
      </c>
      <c r="C21" s="40"/>
      <c r="D21" s="40"/>
      <c r="E21" s="40">
        <f>D22</f>
        <v>198000</v>
      </c>
      <c r="F21" s="40"/>
      <c r="G21" s="40"/>
    </row>
    <row r="22" spans="1:7" ht="35.25" customHeight="1">
      <c r="A22" s="22" t="s">
        <v>69</v>
      </c>
      <c r="B22" s="30" t="s">
        <v>52</v>
      </c>
      <c r="C22" s="40">
        <f>'ANALITICO DA RECEITA'!E24</f>
        <v>198000</v>
      </c>
      <c r="D22" s="40">
        <f>'ANALITICO DA RECEITA'!E23</f>
        <v>198000</v>
      </c>
      <c r="E22" s="40"/>
      <c r="F22" s="40"/>
      <c r="G22" s="40"/>
    </row>
    <row r="23" spans="1:7" ht="21" customHeight="1">
      <c r="A23" s="19" t="s">
        <v>104</v>
      </c>
      <c r="B23" s="20" t="s">
        <v>5</v>
      </c>
      <c r="C23" s="40"/>
      <c r="D23" s="40"/>
      <c r="E23" s="40"/>
      <c r="F23" s="41">
        <f>E24</f>
        <v>6000</v>
      </c>
      <c r="G23" s="41"/>
    </row>
    <row r="24" spans="1:7" ht="21" customHeight="1">
      <c r="A24" s="22" t="s">
        <v>105</v>
      </c>
      <c r="B24" s="23" t="s">
        <v>6</v>
      </c>
      <c r="C24" s="40"/>
      <c r="D24" s="40"/>
      <c r="E24" s="40">
        <f>D25</f>
        <v>6000</v>
      </c>
      <c r="F24" s="41"/>
      <c r="G24" s="40"/>
    </row>
    <row r="25" spans="1:7" ht="21" customHeight="1">
      <c r="A25" s="22" t="s">
        <v>106</v>
      </c>
      <c r="B25" s="23" t="s">
        <v>7</v>
      </c>
      <c r="C25" s="40"/>
      <c r="D25" s="40">
        <f>'ANALITICO DA RECEITA'!E39</f>
        <v>6000</v>
      </c>
      <c r="E25" s="40"/>
      <c r="F25" s="40"/>
      <c r="G25" s="40"/>
    </row>
    <row r="26" spans="1:7" ht="21" customHeight="1">
      <c r="A26" s="19" t="s">
        <v>150</v>
      </c>
      <c r="B26" s="20" t="s">
        <v>8</v>
      </c>
      <c r="C26" s="41"/>
      <c r="D26" s="41"/>
      <c r="E26" s="41"/>
      <c r="F26" s="41"/>
      <c r="G26" s="41">
        <v>0</v>
      </c>
    </row>
    <row r="27" spans="1:7" ht="21.75" customHeight="1">
      <c r="A27" s="145" t="s">
        <v>35</v>
      </c>
      <c r="B27" s="155"/>
      <c r="C27" s="155"/>
      <c r="D27" s="155"/>
      <c r="E27" s="155"/>
      <c r="F27" s="146"/>
      <c r="G27" s="3">
        <f>G26+G6</f>
        <v>410000</v>
      </c>
    </row>
  </sheetData>
  <sheetProtection/>
  <mergeCells count="5">
    <mergeCell ref="A1:G1"/>
    <mergeCell ref="A2:G2"/>
    <mergeCell ref="A3:G3"/>
    <mergeCell ref="A4:G4"/>
    <mergeCell ref="A27:F27"/>
  </mergeCells>
  <printOptions horizontalCentered="1"/>
  <pageMargins left="0.3937007874015748" right="0.5511811023622047" top="0.984251968503937" bottom="0.5118110236220472" header="0.2362204724409449" footer="0.5118110236220472"/>
  <pageSetup horizontalDpi="300" verticalDpi="3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="90" zoomScaleNormal="90" zoomScalePageLayoutView="0" workbookViewId="0" topLeftCell="A1">
      <selection activeCell="B18" sqref="B18"/>
    </sheetView>
  </sheetViews>
  <sheetFormatPr defaultColWidth="9.140625" defaultRowHeight="12.75"/>
  <cols>
    <col min="1" max="1" width="19.00390625" style="0" customWidth="1"/>
    <col min="2" max="2" width="80.140625" style="0" customWidth="1"/>
    <col min="3" max="6" width="17.00390625" style="0" customWidth="1"/>
    <col min="7" max="7" width="11.57421875" style="0" customWidth="1"/>
    <col min="8" max="8" width="13.8515625" style="0" customWidth="1"/>
  </cols>
  <sheetData>
    <row r="1" spans="1:8" ht="18.75" customHeight="1">
      <c r="A1" s="138" t="s">
        <v>44</v>
      </c>
      <c r="B1" s="139"/>
      <c r="C1" s="139"/>
      <c r="D1" s="139"/>
      <c r="E1" s="139"/>
      <c r="F1" s="162"/>
      <c r="G1" s="4"/>
      <c r="H1" s="4"/>
    </row>
    <row r="2" spans="1:8" ht="18.75" customHeight="1">
      <c r="A2" s="142" t="s">
        <v>175</v>
      </c>
      <c r="B2" s="143"/>
      <c r="C2" s="143"/>
      <c r="D2" s="143"/>
      <c r="E2" s="143"/>
      <c r="F2" s="144"/>
      <c r="G2" s="1"/>
      <c r="H2" s="1"/>
    </row>
    <row r="3" spans="1:8" ht="18.75" customHeight="1">
      <c r="A3" s="142" t="s">
        <v>40</v>
      </c>
      <c r="B3" s="143"/>
      <c r="C3" s="143"/>
      <c r="D3" s="143"/>
      <c r="E3" s="143"/>
      <c r="F3" s="144"/>
      <c r="G3" s="1"/>
      <c r="H3" s="1"/>
    </row>
    <row r="4" spans="1:8" ht="18.75" customHeight="1">
      <c r="A4" s="153" t="s">
        <v>187</v>
      </c>
      <c r="B4" s="154"/>
      <c r="C4" s="154"/>
      <c r="D4" s="154"/>
      <c r="E4" s="154"/>
      <c r="F4" s="163"/>
      <c r="G4" s="1"/>
      <c r="H4" s="1"/>
    </row>
    <row r="5" spans="1:8" ht="19.5" customHeight="1">
      <c r="A5" s="5" t="s">
        <v>36</v>
      </c>
      <c r="B5" s="5" t="s">
        <v>11</v>
      </c>
      <c r="C5" s="5" t="s">
        <v>14</v>
      </c>
      <c r="D5" s="5" t="s">
        <v>15</v>
      </c>
      <c r="E5" s="5" t="s">
        <v>16</v>
      </c>
      <c r="F5" s="5" t="s">
        <v>12</v>
      </c>
      <c r="G5" s="8"/>
      <c r="H5" s="8"/>
    </row>
    <row r="6" spans="1:8" ht="21" customHeight="1">
      <c r="A6" s="159" t="s">
        <v>45</v>
      </c>
      <c r="B6" s="160"/>
      <c r="C6" s="160"/>
      <c r="D6" s="160"/>
      <c r="E6" s="160"/>
      <c r="F6" s="161"/>
      <c r="G6" s="6"/>
      <c r="H6" s="6"/>
    </row>
    <row r="7" spans="1:8" ht="21" customHeight="1">
      <c r="A7" s="19" t="s">
        <v>136</v>
      </c>
      <c r="B7" s="20" t="s">
        <v>17</v>
      </c>
      <c r="C7" s="21"/>
      <c r="D7" s="21"/>
      <c r="E7" s="21"/>
      <c r="F7" s="21">
        <f>SUM(E8:E17)</f>
        <v>389500</v>
      </c>
      <c r="G7" s="6"/>
      <c r="H7" s="6"/>
    </row>
    <row r="8" spans="1:8" ht="21" customHeight="1">
      <c r="A8" s="22" t="s">
        <v>137</v>
      </c>
      <c r="B8" s="23" t="s">
        <v>18</v>
      </c>
      <c r="C8" s="18"/>
      <c r="D8" s="18"/>
      <c r="E8" s="21">
        <f>SUM(D9:D12)</f>
        <v>172700</v>
      </c>
      <c r="F8" s="18"/>
      <c r="G8" s="6"/>
      <c r="H8" s="6"/>
    </row>
    <row r="9" spans="1:8" ht="21" customHeight="1">
      <c r="A9" s="22" t="s">
        <v>138</v>
      </c>
      <c r="B9" s="23" t="s">
        <v>19</v>
      </c>
      <c r="C9" s="18"/>
      <c r="D9" s="21">
        <f>SUM(C10:C16)</f>
        <v>172700</v>
      </c>
      <c r="E9" s="18"/>
      <c r="F9" s="18"/>
      <c r="G9" s="6"/>
      <c r="H9" s="6"/>
    </row>
    <row r="10" spans="1:8" ht="21" customHeight="1">
      <c r="A10" s="96" t="s">
        <v>183</v>
      </c>
      <c r="B10" s="115" t="s">
        <v>184</v>
      </c>
      <c r="C10" s="17">
        <f>'ANALITICO DESP DETALHADO'!F76+'ANALITICO DESP DETALHADO'!F12</f>
        <v>50100</v>
      </c>
      <c r="D10" s="21"/>
      <c r="E10" s="18"/>
      <c r="F10" s="18"/>
      <c r="G10" s="6"/>
      <c r="H10" s="6"/>
    </row>
    <row r="11" spans="1:8" ht="21" customHeight="1">
      <c r="A11" s="22" t="s">
        <v>109</v>
      </c>
      <c r="B11" s="23" t="s">
        <v>20</v>
      </c>
      <c r="C11" s="18">
        <f>'ANALITICO DESP DETALHADO'!F13+'ANALITICO DESP DETALHADO'!F14+'ANALITICO DESP DETALHADO'!F15+'ANALITICO DESP DETALHADO'!F16+'ANALITICO DESP DETALHADO'!F17+'ANALITICO DESP DETALHADO'!F18+'ANALITICO DESP DETALHADO'!F19+'ANALITICO DESP DETALHADO'!F20+'ANALITICO DESP DETALHADO'!F21+'ANALITICO DESP DETALHADO'!F22+'ANALITICO DESP DETALHADO'!F77</f>
        <v>88600</v>
      </c>
      <c r="D11" s="21"/>
      <c r="E11" s="18"/>
      <c r="F11" s="18"/>
      <c r="G11" s="6"/>
      <c r="H11" s="6"/>
    </row>
    <row r="12" spans="1:8" ht="21" customHeight="1">
      <c r="A12" s="22" t="s">
        <v>112</v>
      </c>
      <c r="B12" s="23" t="s">
        <v>21</v>
      </c>
      <c r="C12" s="18">
        <f>'ANALITICO DESP DETALHADO'!F23+'ANALITICO DESP DETALHADO'!F24+'ANALITICO DESP DETALHADO'!F25+'ANALITICO DESP DETALHADO'!F78</f>
        <v>29800</v>
      </c>
      <c r="D12" s="21"/>
      <c r="E12" s="18"/>
      <c r="F12" s="18"/>
      <c r="G12" s="6"/>
      <c r="H12" s="6"/>
    </row>
    <row r="13" spans="1:8" ht="21" customHeight="1">
      <c r="A13" s="22" t="s">
        <v>185</v>
      </c>
      <c r="B13" s="23" t="s">
        <v>186</v>
      </c>
      <c r="C13" s="18">
        <f>'ANALITICO DESP DETALHADO'!F26+'ANALITICO DESP DETALHADO'!F79</f>
        <v>3800</v>
      </c>
      <c r="D13" s="21"/>
      <c r="E13" s="18"/>
      <c r="F13" s="18"/>
      <c r="G13" s="6"/>
      <c r="H13" s="6"/>
    </row>
    <row r="14" spans="1:8" ht="21" customHeight="1">
      <c r="A14" s="22" t="s">
        <v>113</v>
      </c>
      <c r="B14" s="23" t="s">
        <v>116</v>
      </c>
      <c r="C14" s="18">
        <f>'ANALITICO DESP DETALHADO'!F27</f>
        <v>100</v>
      </c>
      <c r="D14" s="21"/>
      <c r="E14" s="18"/>
      <c r="F14" s="18"/>
      <c r="G14" s="6"/>
      <c r="H14" s="6"/>
    </row>
    <row r="15" spans="1:8" ht="21" customHeight="1">
      <c r="A15" s="22" t="s">
        <v>209</v>
      </c>
      <c r="B15" s="23" t="s">
        <v>37</v>
      </c>
      <c r="C15" s="18">
        <f>'ANALITICO DESP DETALHADO'!F28+'ANALITICO DESP DETALHADO'!F80</f>
        <v>200</v>
      </c>
      <c r="D15" s="21"/>
      <c r="E15" s="18"/>
      <c r="F15" s="18"/>
      <c r="G15" s="6"/>
      <c r="H15" s="6"/>
    </row>
    <row r="16" spans="1:8" ht="21" customHeight="1">
      <c r="A16" s="22" t="s">
        <v>223</v>
      </c>
      <c r="B16" s="23" t="s">
        <v>224</v>
      </c>
      <c r="C16" s="18">
        <f>'ANALITICO DESP DETALHADO'!F29</f>
        <v>100</v>
      </c>
      <c r="D16" s="21"/>
      <c r="E16" s="18"/>
      <c r="F16" s="18"/>
      <c r="G16" s="6"/>
      <c r="H16" s="6"/>
    </row>
    <row r="17" spans="1:8" ht="20.25" customHeight="1">
      <c r="A17" s="22" t="s">
        <v>139</v>
      </c>
      <c r="B17" s="23" t="s">
        <v>22</v>
      </c>
      <c r="C17" s="18"/>
      <c r="D17" s="21"/>
      <c r="E17" s="21">
        <f>SUM(D18)</f>
        <v>216800</v>
      </c>
      <c r="F17" s="18"/>
      <c r="G17" s="6"/>
      <c r="H17" s="6"/>
    </row>
    <row r="18" spans="1:8" ht="21" customHeight="1">
      <c r="A18" s="22" t="s">
        <v>140</v>
      </c>
      <c r="B18" s="23" t="s">
        <v>19</v>
      </c>
      <c r="C18" s="18"/>
      <c r="D18" s="21">
        <f>SUM(C19:C33)</f>
        <v>216800</v>
      </c>
      <c r="E18" s="18"/>
      <c r="F18" s="18"/>
      <c r="G18" s="6"/>
      <c r="H18" s="6"/>
    </row>
    <row r="19" spans="1:8" ht="21" customHeight="1">
      <c r="A19" s="22" t="s">
        <v>114</v>
      </c>
      <c r="B19" s="23" t="s">
        <v>225</v>
      </c>
      <c r="C19" s="18">
        <f>'ANALITICO DESP DETALHADO'!F30+'ANALITICO DESP DETALHADO'!F31+'ANALITICO DESP DETALHADO'!F32+'ANALITICO DESP DETALHADO'!F68+'ANALITICO DESP DETALHADO'!F81</f>
        <v>7100</v>
      </c>
      <c r="D19" s="21"/>
      <c r="E19" s="18"/>
      <c r="F19" s="18"/>
      <c r="G19" s="6"/>
      <c r="H19" s="6"/>
    </row>
    <row r="20" spans="1:8" ht="21" customHeight="1">
      <c r="A20" s="22" t="s">
        <v>115</v>
      </c>
      <c r="B20" s="23" t="s">
        <v>38</v>
      </c>
      <c r="C20" s="18">
        <f>'ANALITICO DESP DETALHADO'!F33+'ANALITICO DESP DETALHADO'!F34+'ANALITICO DESP DETALHADO'!F35+'ANALITICO DESP DETALHADO'!F36+'ANALITICO DESP DETALHADO'!F69+'ANALITICO DESP DETALHADO'!F82</f>
        <v>25100</v>
      </c>
      <c r="D20" s="21"/>
      <c r="E20" s="18"/>
      <c r="F20" s="18"/>
      <c r="G20" s="6"/>
      <c r="H20" s="6"/>
    </row>
    <row r="21" spans="1:8" ht="21" customHeight="1">
      <c r="A21" s="96" t="s">
        <v>211</v>
      </c>
      <c r="B21" s="113" t="str">
        <f>UPPER("Premiações Culturais, Artísticas, Científicas, Desportivas e Outras")</f>
        <v>PREMIAÇÕES CULTURAIS, ARTÍSTICAS, CIENTÍFICAS, DESPORTIVAS E OUTRAS</v>
      </c>
      <c r="C21" s="17">
        <f>'ANALITICO DESP DETALHADO'!F37</f>
        <v>100</v>
      </c>
      <c r="D21" s="21"/>
      <c r="E21" s="18"/>
      <c r="F21" s="18"/>
      <c r="G21" s="6"/>
      <c r="H21" s="6"/>
    </row>
    <row r="22" spans="1:8" ht="21" customHeight="1">
      <c r="A22" s="22" t="s">
        <v>117</v>
      </c>
      <c r="B22" s="23" t="s">
        <v>118</v>
      </c>
      <c r="C22" s="64">
        <f>'ANALITICO DESP DETALHADO'!F38</f>
        <v>100</v>
      </c>
      <c r="D22" s="21"/>
      <c r="E22" s="18"/>
      <c r="F22" s="18"/>
      <c r="G22" s="6"/>
      <c r="H22" s="6"/>
    </row>
    <row r="23" spans="1:8" ht="21" customHeight="1">
      <c r="A23" s="22" t="s">
        <v>119</v>
      </c>
      <c r="B23" s="23" t="s">
        <v>43</v>
      </c>
      <c r="C23" s="18">
        <f>'ANALITICO DESP DETALHADO'!F39+'ANALITICO DESP DETALHADO'!F40+'ANALITICO DESP DETALHADO'!F41+'ANALITICO DESP DETALHADO'!F83</f>
        <v>1200</v>
      </c>
      <c r="D23" s="21"/>
      <c r="E23" s="18"/>
      <c r="F23" s="18"/>
      <c r="G23" s="6"/>
      <c r="H23" s="6"/>
    </row>
    <row r="24" spans="1:8" ht="21" customHeight="1">
      <c r="A24" s="22" t="s">
        <v>120</v>
      </c>
      <c r="B24" s="23" t="s">
        <v>23</v>
      </c>
      <c r="C24" s="18">
        <f>'ANALITICO DESP DETALHADO'!F42+'ANALITICO DESP DETALHADO'!F43+'ANALITICO DESP DETALHADO'!F44+'ANALITICO DESP DETALHADO'!F70+'ANALITICO DESP DETALHADO'!F85</f>
        <v>10200</v>
      </c>
      <c r="D24" s="21"/>
      <c r="E24" s="18"/>
      <c r="F24" s="18"/>
      <c r="G24" s="6"/>
      <c r="H24" s="6"/>
    </row>
    <row r="25" spans="1:8" ht="21" customHeight="1">
      <c r="A25" s="22" t="s">
        <v>122</v>
      </c>
      <c r="B25" s="23" t="s">
        <v>141</v>
      </c>
      <c r="C25" s="18">
        <f>'ANALITICO DESP DETALHADO'!F45+'ANALITICO DESP DETALHADO'!F84</f>
        <v>200</v>
      </c>
      <c r="D25" s="21"/>
      <c r="E25" s="18"/>
      <c r="F25" s="18"/>
      <c r="G25" s="6"/>
      <c r="H25" s="6"/>
    </row>
    <row r="26" spans="1:8" ht="21" customHeight="1">
      <c r="A26" s="22" t="s">
        <v>121</v>
      </c>
      <c r="B26" s="23" t="s">
        <v>39</v>
      </c>
      <c r="C26" s="18">
        <f>'ANALITICO DESP DETALHADO'!F46+'ANALITICO DESP DETALHADO'!F47+'ANALITICO DESP DETALHADO'!F48+'ANALITICO DESP DETALHADO'!F49+'ANALITICO DESP DETALHADO'!F50+'ANALITICO DESP DETALHADO'!F51+'ANALITICO DESP DETALHADO'!F52+'ANALITICO DESP DETALHADO'!F53+'ANALITICO DESP DETALHADO'!F54+'ANALITICO DESP DETALHADO'!F55+'ANALITICO DESP DETALHADO'!F56+'ANALITICO DESP DETALHADO'!F71+'ANALITICO DESP DETALHADO'!F86</f>
        <v>163700</v>
      </c>
      <c r="D26" s="21"/>
      <c r="E26" s="21"/>
      <c r="F26" s="21"/>
      <c r="G26" s="7"/>
      <c r="H26" s="6"/>
    </row>
    <row r="27" spans="1:8" ht="21" customHeight="1">
      <c r="A27" s="96" t="s">
        <v>212</v>
      </c>
      <c r="B27" s="113" t="str">
        <f>UPPER("Serviços de Tecnologia da Informação e Comunicação - Pessoa Jurídica")</f>
        <v>SERVIÇOS DE TECNOLOGIA DA INFORMAÇÃO E COMUNICAÇÃO - PESSOA JURÍDICA</v>
      </c>
      <c r="C27" s="17">
        <f>'ANALITICO DESP DETALHADO'!F57</f>
        <v>7000</v>
      </c>
      <c r="D27" s="21"/>
      <c r="E27" s="21"/>
      <c r="F27" s="21"/>
      <c r="G27" s="7"/>
      <c r="H27" s="6"/>
    </row>
    <row r="28" spans="1:8" ht="21" customHeight="1">
      <c r="A28" s="96" t="s">
        <v>214</v>
      </c>
      <c r="B28" s="113" t="s">
        <v>216</v>
      </c>
      <c r="C28" s="17">
        <f>'ANALITICO DESP DETALHADO'!F58</f>
        <v>100</v>
      </c>
      <c r="D28" s="21"/>
      <c r="E28" s="21"/>
      <c r="F28" s="21"/>
      <c r="G28" s="7"/>
      <c r="H28" s="6"/>
    </row>
    <row r="29" spans="1:8" ht="21" customHeight="1">
      <c r="A29" s="22" t="s">
        <v>158</v>
      </c>
      <c r="B29" s="23" t="s">
        <v>160</v>
      </c>
      <c r="C29" s="18">
        <f>'ANALITICO DESP DETALHADO'!F59+'ANALITICO DESP DETALHADO'!F87</f>
        <v>200</v>
      </c>
      <c r="D29" s="21"/>
      <c r="E29" s="21"/>
      <c r="F29" s="21"/>
      <c r="G29" s="7"/>
      <c r="H29" s="6"/>
    </row>
    <row r="30" spans="1:8" ht="21" customHeight="1">
      <c r="A30" s="22" t="s">
        <v>124</v>
      </c>
      <c r="B30" s="23" t="s">
        <v>63</v>
      </c>
      <c r="C30" s="18">
        <f>'ANALITICO DESP DETALHADO'!F60+'ANALITICO DESP DETALHADO'!F88</f>
        <v>1300</v>
      </c>
      <c r="D30" s="21"/>
      <c r="E30" s="21"/>
      <c r="F30" s="21"/>
      <c r="G30" s="7"/>
      <c r="H30" s="6"/>
    </row>
    <row r="31" spans="1:8" ht="21" customHeight="1">
      <c r="A31" s="22" t="s">
        <v>125</v>
      </c>
      <c r="B31" s="23" t="s">
        <v>64</v>
      </c>
      <c r="C31" s="18">
        <f>'ANALITICO DESP DETALHADO'!F61+'ANALITICO DESP DETALHADO'!F89</f>
        <v>200</v>
      </c>
      <c r="D31" s="21"/>
      <c r="E31" s="21"/>
      <c r="F31" s="21"/>
      <c r="G31" s="7"/>
      <c r="H31" s="6"/>
    </row>
    <row r="32" spans="1:8" ht="21" customHeight="1">
      <c r="A32" s="22" t="s">
        <v>127</v>
      </c>
      <c r="B32" s="23" t="s">
        <v>37</v>
      </c>
      <c r="C32" s="18">
        <f>'ANALITICO DESP DETALHADO'!F62+'ANALITICO DESP DETALHADO'!F90</f>
        <v>200</v>
      </c>
      <c r="D32" s="21"/>
      <c r="E32" s="18"/>
      <c r="F32" s="18"/>
      <c r="G32" s="6"/>
      <c r="H32" s="6"/>
    </row>
    <row r="33" spans="1:8" ht="21" customHeight="1">
      <c r="A33" s="22" t="s">
        <v>213</v>
      </c>
      <c r="B33" s="23" t="s">
        <v>215</v>
      </c>
      <c r="C33" s="18">
        <f>'ANALITICO DESP DETALHADO'!F63</f>
        <v>100</v>
      </c>
      <c r="D33" s="21"/>
      <c r="E33" s="18"/>
      <c r="F33" s="18"/>
      <c r="G33" s="6"/>
      <c r="H33" s="6"/>
    </row>
    <row r="34" spans="1:8" ht="21" customHeight="1">
      <c r="A34" s="19" t="s">
        <v>142</v>
      </c>
      <c r="B34" s="20" t="s">
        <v>24</v>
      </c>
      <c r="C34" s="18"/>
      <c r="D34" s="21"/>
      <c r="E34" s="18"/>
      <c r="F34" s="21">
        <f>SUM(E35)</f>
        <v>500</v>
      </c>
      <c r="G34" s="6"/>
      <c r="H34" s="6"/>
    </row>
    <row r="35" spans="1:8" ht="21" customHeight="1">
      <c r="A35" s="22" t="s">
        <v>143</v>
      </c>
      <c r="B35" s="23" t="s">
        <v>25</v>
      </c>
      <c r="C35" s="18"/>
      <c r="D35" s="21"/>
      <c r="E35" s="21">
        <f>SUM(D36)</f>
        <v>500</v>
      </c>
      <c r="F35" s="18"/>
      <c r="G35" s="6"/>
      <c r="H35" s="6"/>
    </row>
    <row r="36" spans="1:8" ht="21" customHeight="1">
      <c r="A36" s="22" t="s">
        <v>144</v>
      </c>
      <c r="B36" s="23" t="s">
        <v>19</v>
      </c>
      <c r="C36" s="18"/>
      <c r="D36" s="21">
        <f>C37+C38</f>
        <v>500</v>
      </c>
      <c r="E36" s="18"/>
      <c r="F36" s="18"/>
      <c r="G36" s="6"/>
      <c r="H36" s="6"/>
    </row>
    <row r="37" spans="1:8" ht="21" customHeight="1">
      <c r="A37" s="22" t="s">
        <v>128</v>
      </c>
      <c r="B37" s="23" t="s">
        <v>65</v>
      </c>
      <c r="C37" s="24">
        <f>'ANALITICO DESP DETALHADO'!F64+'ANALITICO DESP DETALHADO'!F72</f>
        <v>200</v>
      </c>
      <c r="D37" s="21"/>
      <c r="E37" s="18"/>
      <c r="F37" s="18"/>
      <c r="G37" s="6"/>
      <c r="H37" s="6"/>
    </row>
    <row r="38" spans="1:8" ht="21" customHeight="1">
      <c r="A38" s="22" t="s">
        <v>145</v>
      </c>
      <c r="B38" s="23" t="s">
        <v>129</v>
      </c>
      <c r="C38" s="24">
        <f>'ANALITICO DESP DETALHADO'!F65+'ANALITICO DESP DETALHADO'!F73+'ANALITICO DESP DETALHADO'!F91</f>
        <v>300</v>
      </c>
      <c r="D38" s="21"/>
      <c r="E38" s="18"/>
      <c r="F38" s="18"/>
      <c r="G38" s="6"/>
      <c r="H38" s="6"/>
    </row>
    <row r="39" spans="1:8" ht="21" customHeight="1">
      <c r="A39" s="19" t="s">
        <v>146</v>
      </c>
      <c r="B39" s="20" t="s">
        <v>66</v>
      </c>
      <c r="C39" s="18"/>
      <c r="D39" s="18"/>
      <c r="E39" s="17"/>
      <c r="F39" s="21">
        <f>E40</f>
        <v>20000</v>
      </c>
      <c r="G39" s="6"/>
      <c r="H39" s="6"/>
    </row>
    <row r="40" spans="1:8" ht="21" customHeight="1">
      <c r="A40" s="19" t="s">
        <v>147</v>
      </c>
      <c r="B40" s="20" t="s">
        <v>66</v>
      </c>
      <c r="C40" s="18"/>
      <c r="D40" s="21"/>
      <c r="E40" s="43">
        <f>C41</f>
        <v>20000</v>
      </c>
      <c r="F40" s="18"/>
      <c r="G40" s="6"/>
      <c r="H40" s="6"/>
    </row>
    <row r="41" spans="1:8" ht="21" customHeight="1">
      <c r="A41" s="42" t="s">
        <v>148</v>
      </c>
      <c r="B41" s="23" t="s">
        <v>66</v>
      </c>
      <c r="C41" s="25">
        <f>'ANALITICO DESP DETALHADO'!F94</f>
        <v>20000</v>
      </c>
      <c r="D41" s="25"/>
      <c r="E41" s="17"/>
      <c r="F41" s="18"/>
      <c r="G41" s="6"/>
      <c r="H41" s="6"/>
    </row>
    <row r="42" spans="1:8" ht="21.75" customHeight="1">
      <c r="A42" s="156" t="s">
        <v>35</v>
      </c>
      <c r="B42" s="157"/>
      <c r="C42" s="157"/>
      <c r="D42" s="157"/>
      <c r="E42" s="158"/>
      <c r="F42" s="3">
        <f>F39+F34+F7</f>
        <v>410000</v>
      </c>
      <c r="G42" s="9"/>
      <c r="H42" s="10"/>
    </row>
  </sheetData>
  <sheetProtection/>
  <mergeCells count="6">
    <mergeCell ref="A42:E42"/>
    <mergeCell ref="A6:F6"/>
    <mergeCell ref="A3:F3"/>
    <mergeCell ref="A1:F1"/>
    <mergeCell ref="A2:F2"/>
    <mergeCell ref="A4:F4"/>
  </mergeCells>
  <printOptions/>
  <pageMargins left="0.9448818897637796" right="0.3937007874015748" top="0.5905511811023623" bottom="0.5905511811023623" header="0.5118110236220472" footer="0.5118110236220472"/>
  <pageSetup horizontalDpi="300" verticalDpi="300" orientation="landscape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05"/>
  <sheetViews>
    <sheetView zoomScale="86" zoomScaleNormal="86" zoomScalePageLayoutView="0" workbookViewId="0" topLeftCell="A1">
      <selection activeCell="B64" sqref="B64"/>
    </sheetView>
  </sheetViews>
  <sheetFormatPr defaultColWidth="9.140625" defaultRowHeight="12.75"/>
  <cols>
    <col min="1" max="1" width="16.140625" style="70" customWidth="1"/>
    <col min="2" max="2" width="87.140625" style="70" customWidth="1"/>
    <col min="3" max="3" width="17.8515625" style="70" customWidth="1"/>
    <col min="4" max="4" width="41.28125" style="70" customWidth="1"/>
    <col min="5" max="5" width="13.8515625" style="70" customWidth="1"/>
    <col min="6" max="6" width="20.421875" style="70" customWidth="1"/>
    <col min="7" max="7" width="17.00390625" style="70" customWidth="1"/>
    <col min="8" max="8" width="11.57421875" style="70" customWidth="1"/>
    <col min="9" max="9" width="13.8515625" style="70" customWidth="1"/>
    <col min="10" max="16384" width="9.140625" style="70" customWidth="1"/>
  </cols>
  <sheetData>
    <row r="1" spans="1:9" ht="18.75" customHeight="1">
      <c r="A1" s="138" t="s">
        <v>44</v>
      </c>
      <c r="B1" s="139"/>
      <c r="C1" s="139"/>
      <c r="D1" s="139"/>
      <c r="E1" s="139"/>
      <c r="F1" s="162"/>
      <c r="G1" s="68"/>
      <c r="H1" s="69"/>
      <c r="I1" s="69"/>
    </row>
    <row r="2" spans="1:9" ht="18.75" customHeight="1">
      <c r="A2" s="142" t="s">
        <v>175</v>
      </c>
      <c r="B2" s="143"/>
      <c r="C2" s="143"/>
      <c r="D2" s="143"/>
      <c r="E2" s="143"/>
      <c r="F2" s="144"/>
      <c r="G2" s="71"/>
      <c r="H2" s="72"/>
      <c r="I2" s="72"/>
    </row>
    <row r="3" spans="1:9" ht="18.75" customHeight="1">
      <c r="A3" s="142" t="s">
        <v>42</v>
      </c>
      <c r="B3" s="143"/>
      <c r="C3" s="143"/>
      <c r="D3" s="143"/>
      <c r="E3" s="143"/>
      <c r="F3" s="144"/>
      <c r="G3" s="71"/>
      <c r="H3" s="72"/>
      <c r="I3" s="72"/>
    </row>
    <row r="4" spans="1:9" ht="18.75" customHeight="1">
      <c r="A4" s="153" t="s">
        <v>187</v>
      </c>
      <c r="B4" s="154"/>
      <c r="C4" s="154"/>
      <c r="D4" s="154"/>
      <c r="E4" s="154"/>
      <c r="F4" s="163"/>
      <c r="G4" s="71"/>
      <c r="H4" s="72"/>
      <c r="I4" s="72"/>
    </row>
    <row r="5" spans="1:9" ht="21.75" customHeight="1">
      <c r="A5" s="164" t="s">
        <v>26</v>
      </c>
      <c r="B5" s="165"/>
      <c r="C5" s="164" t="s">
        <v>67</v>
      </c>
      <c r="D5" s="165"/>
      <c r="E5" s="15" t="s">
        <v>33</v>
      </c>
      <c r="F5" s="16" t="s">
        <v>161</v>
      </c>
      <c r="G5" s="73"/>
      <c r="H5" s="73"/>
      <c r="I5" s="73"/>
    </row>
    <row r="6" spans="1:9" ht="25.5" customHeight="1">
      <c r="A6" s="74" t="s">
        <v>27</v>
      </c>
      <c r="B6" s="166" t="s">
        <v>58</v>
      </c>
      <c r="C6" s="167"/>
      <c r="D6" s="167"/>
      <c r="E6" s="167"/>
      <c r="F6" s="168"/>
      <c r="G6" s="11"/>
      <c r="H6" s="6"/>
      <c r="I6" s="6"/>
    </row>
    <row r="7" spans="1:9" ht="25.5" customHeight="1">
      <c r="A7" s="74" t="s">
        <v>28</v>
      </c>
      <c r="B7" s="166" t="s">
        <v>59</v>
      </c>
      <c r="C7" s="167"/>
      <c r="D7" s="167"/>
      <c r="E7" s="167"/>
      <c r="F7" s="168"/>
      <c r="G7" s="12"/>
      <c r="H7" s="6"/>
      <c r="I7" s="6"/>
    </row>
    <row r="8" spans="1:9" ht="18.75" customHeight="1">
      <c r="A8" s="74" t="s">
        <v>29</v>
      </c>
      <c r="B8" s="169" t="s">
        <v>46</v>
      </c>
      <c r="C8" s="170"/>
      <c r="D8" s="170"/>
      <c r="E8" s="170"/>
      <c r="F8" s="171"/>
      <c r="G8" s="13"/>
      <c r="H8" s="6"/>
      <c r="I8" s="6"/>
    </row>
    <row r="9" spans="1:9" ht="18.75" customHeight="1">
      <c r="A9" s="74" t="s">
        <v>30</v>
      </c>
      <c r="B9" s="169" t="s">
        <v>32</v>
      </c>
      <c r="C9" s="170"/>
      <c r="D9" s="170"/>
      <c r="E9" s="170"/>
      <c r="F9" s="171"/>
      <c r="G9" s="13"/>
      <c r="H9" s="6"/>
      <c r="I9" s="6"/>
    </row>
    <row r="10" spans="1:9" ht="18.75" customHeight="1">
      <c r="A10" s="74" t="s">
        <v>31</v>
      </c>
      <c r="B10" s="169" t="s">
        <v>157</v>
      </c>
      <c r="C10" s="170"/>
      <c r="D10" s="170"/>
      <c r="E10" s="170"/>
      <c r="F10" s="171"/>
      <c r="G10" s="13"/>
      <c r="H10" s="6"/>
      <c r="I10" s="6"/>
    </row>
    <row r="11" spans="1:9" ht="21" customHeight="1">
      <c r="A11" s="180" t="s">
        <v>134</v>
      </c>
      <c r="B11" s="178"/>
      <c r="C11" s="178"/>
      <c r="D11" s="178"/>
      <c r="E11" s="160"/>
      <c r="F11" s="161"/>
      <c r="G11" s="13"/>
      <c r="H11" s="6"/>
      <c r="I11" s="6"/>
    </row>
    <row r="12" spans="1:9" ht="21" customHeight="1">
      <c r="A12" s="116" t="s">
        <v>183</v>
      </c>
      <c r="B12" s="117" t="s">
        <v>184</v>
      </c>
      <c r="C12" s="118" t="s">
        <v>162</v>
      </c>
      <c r="D12" s="119" t="s">
        <v>68</v>
      </c>
      <c r="E12" s="119" t="s">
        <v>34</v>
      </c>
      <c r="F12" s="120">
        <v>100</v>
      </c>
      <c r="G12" s="77"/>
      <c r="H12" s="6"/>
      <c r="I12" s="6"/>
    </row>
    <row r="13" spans="1:9" ht="21" customHeight="1">
      <c r="A13" s="116" t="s">
        <v>109</v>
      </c>
      <c r="B13" s="117" t="s">
        <v>110</v>
      </c>
      <c r="C13" s="118" t="s">
        <v>162</v>
      </c>
      <c r="D13" s="119" t="s">
        <v>68</v>
      </c>
      <c r="E13" s="119" t="s">
        <v>34</v>
      </c>
      <c r="F13" s="120">
        <v>3000</v>
      </c>
      <c r="G13" s="77"/>
      <c r="H13" s="6"/>
      <c r="I13" s="6"/>
    </row>
    <row r="14" spans="1:9" ht="21" customHeight="1">
      <c r="A14" s="116" t="s">
        <v>109</v>
      </c>
      <c r="B14" s="117" t="s">
        <v>110</v>
      </c>
      <c r="C14" s="118" t="s">
        <v>189</v>
      </c>
      <c r="D14" s="119" t="s">
        <v>72</v>
      </c>
      <c r="E14" s="119" t="s">
        <v>34</v>
      </c>
      <c r="F14" s="120">
        <v>9500</v>
      </c>
      <c r="G14" s="77"/>
      <c r="H14" s="6"/>
      <c r="I14" s="6"/>
    </row>
    <row r="15" spans="1:9" ht="21" customHeight="1">
      <c r="A15" s="116" t="s">
        <v>109</v>
      </c>
      <c r="B15" s="117" t="s">
        <v>110</v>
      </c>
      <c r="C15" s="118" t="s">
        <v>190</v>
      </c>
      <c r="D15" s="119" t="s">
        <v>75</v>
      </c>
      <c r="E15" s="119" t="s">
        <v>34</v>
      </c>
      <c r="F15" s="120">
        <v>9500</v>
      </c>
      <c r="G15" s="77"/>
      <c r="H15" s="6"/>
      <c r="I15" s="6"/>
    </row>
    <row r="16" spans="1:9" ht="21" customHeight="1">
      <c r="A16" s="116" t="s">
        <v>109</v>
      </c>
      <c r="B16" s="117" t="s">
        <v>110</v>
      </c>
      <c r="C16" s="118" t="s">
        <v>191</v>
      </c>
      <c r="D16" s="119" t="s">
        <v>77</v>
      </c>
      <c r="E16" s="119" t="s">
        <v>34</v>
      </c>
      <c r="F16" s="120">
        <v>9500</v>
      </c>
      <c r="G16" s="77"/>
      <c r="H16" s="6"/>
      <c r="I16" s="6"/>
    </row>
    <row r="17" spans="1:9" ht="21" customHeight="1">
      <c r="A17" s="116" t="s">
        <v>109</v>
      </c>
      <c r="B17" s="117" t="s">
        <v>110</v>
      </c>
      <c r="C17" s="118" t="s">
        <v>192</v>
      </c>
      <c r="D17" s="119" t="s">
        <v>87</v>
      </c>
      <c r="E17" s="119" t="s">
        <v>34</v>
      </c>
      <c r="F17" s="120">
        <v>9500</v>
      </c>
      <c r="G17" s="77"/>
      <c r="H17" s="6"/>
      <c r="I17" s="6"/>
    </row>
    <row r="18" spans="1:9" ht="21" customHeight="1">
      <c r="A18" s="116" t="s">
        <v>109</v>
      </c>
      <c r="B18" s="117" t="s">
        <v>110</v>
      </c>
      <c r="C18" s="118" t="s">
        <v>193</v>
      </c>
      <c r="D18" s="121" t="s">
        <v>111</v>
      </c>
      <c r="E18" s="119" t="s">
        <v>34</v>
      </c>
      <c r="F18" s="120">
        <v>9500</v>
      </c>
      <c r="G18" s="77"/>
      <c r="H18" s="6"/>
      <c r="I18" s="6"/>
    </row>
    <row r="19" spans="1:9" ht="21" customHeight="1">
      <c r="A19" s="116" t="s">
        <v>109</v>
      </c>
      <c r="B19" s="117" t="s">
        <v>110</v>
      </c>
      <c r="C19" s="118" t="s">
        <v>194</v>
      </c>
      <c r="D19" s="119" t="s">
        <v>88</v>
      </c>
      <c r="E19" s="119" t="s">
        <v>34</v>
      </c>
      <c r="F19" s="120">
        <v>9500</v>
      </c>
      <c r="G19" s="77"/>
      <c r="H19" s="6"/>
      <c r="I19" s="6"/>
    </row>
    <row r="20" spans="1:9" ht="21" customHeight="1">
      <c r="A20" s="116" t="s">
        <v>109</v>
      </c>
      <c r="B20" s="117" t="s">
        <v>110</v>
      </c>
      <c r="C20" s="118" t="s">
        <v>196</v>
      </c>
      <c r="D20" s="85" t="s">
        <v>171</v>
      </c>
      <c r="E20" s="119" t="s">
        <v>34</v>
      </c>
      <c r="F20" s="120">
        <v>9500</v>
      </c>
      <c r="G20" s="77"/>
      <c r="H20" s="6"/>
      <c r="I20" s="6"/>
    </row>
    <row r="21" spans="1:9" ht="21" customHeight="1">
      <c r="A21" s="116" t="s">
        <v>109</v>
      </c>
      <c r="B21" s="117" t="s">
        <v>110</v>
      </c>
      <c r="C21" s="118" t="s">
        <v>197</v>
      </c>
      <c r="D21" s="85" t="s">
        <v>172</v>
      </c>
      <c r="E21" s="119" t="s">
        <v>34</v>
      </c>
      <c r="F21" s="120">
        <v>9500</v>
      </c>
      <c r="G21" s="77"/>
      <c r="H21" s="6"/>
      <c r="I21" s="6"/>
    </row>
    <row r="22" spans="1:9" ht="21" customHeight="1">
      <c r="A22" s="116" t="s">
        <v>109</v>
      </c>
      <c r="B22" s="117" t="s">
        <v>110</v>
      </c>
      <c r="C22" s="118" t="s">
        <v>198</v>
      </c>
      <c r="D22" s="85" t="s">
        <v>173</v>
      </c>
      <c r="E22" s="119" t="s">
        <v>34</v>
      </c>
      <c r="F22" s="120">
        <v>9500</v>
      </c>
      <c r="G22" s="77"/>
      <c r="H22" s="6"/>
      <c r="I22" s="6"/>
    </row>
    <row r="23" spans="1:9" ht="21" customHeight="1">
      <c r="A23" s="116" t="s">
        <v>112</v>
      </c>
      <c r="B23" s="114" t="s">
        <v>21</v>
      </c>
      <c r="C23" s="118" t="s">
        <v>162</v>
      </c>
      <c r="D23" s="119" t="s">
        <v>68</v>
      </c>
      <c r="E23" s="119" t="s">
        <v>34</v>
      </c>
      <c r="F23" s="120">
        <v>10500</v>
      </c>
      <c r="G23" s="77"/>
      <c r="H23" s="6"/>
      <c r="I23" s="6"/>
    </row>
    <row r="24" spans="1:9" ht="21" customHeight="1">
      <c r="A24" s="116" t="s">
        <v>112</v>
      </c>
      <c r="B24" s="114" t="s">
        <v>21</v>
      </c>
      <c r="C24" s="118" t="s">
        <v>195</v>
      </c>
      <c r="D24" s="119" t="s">
        <v>89</v>
      </c>
      <c r="E24" s="119" t="s">
        <v>34</v>
      </c>
      <c r="F24" s="120">
        <v>9500</v>
      </c>
      <c r="G24" s="77"/>
      <c r="H24" s="6"/>
      <c r="I24" s="6"/>
    </row>
    <row r="25" spans="1:9" ht="21" customHeight="1">
      <c r="A25" s="116" t="s">
        <v>112</v>
      </c>
      <c r="B25" s="114" t="s">
        <v>21</v>
      </c>
      <c r="C25" s="118" t="s">
        <v>199</v>
      </c>
      <c r="D25" s="85" t="s">
        <v>174</v>
      </c>
      <c r="E25" s="119" t="s">
        <v>34</v>
      </c>
      <c r="F25" s="120">
        <v>9500</v>
      </c>
      <c r="G25" s="77"/>
      <c r="H25" s="6"/>
      <c r="I25" s="6"/>
    </row>
    <row r="26" spans="1:9" ht="21" customHeight="1">
      <c r="A26" s="116" t="s">
        <v>185</v>
      </c>
      <c r="B26" s="114" t="s">
        <v>186</v>
      </c>
      <c r="C26" s="118" t="s">
        <v>162</v>
      </c>
      <c r="D26" s="119" t="s">
        <v>68</v>
      </c>
      <c r="E26" s="119" t="s">
        <v>34</v>
      </c>
      <c r="F26" s="120">
        <v>3600</v>
      </c>
      <c r="G26" s="77"/>
      <c r="H26" s="6"/>
      <c r="I26" s="6"/>
    </row>
    <row r="27" spans="1:9" ht="21" customHeight="1">
      <c r="A27" s="116" t="s">
        <v>113</v>
      </c>
      <c r="B27" s="114" t="s">
        <v>116</v>
      </c>
      <c r="C27" s="118" t="s">
        <v>162</v>
      </c>
      <c r="D27" s="119" t="s">
        <v>68</v>
      </c>
      <c r="E27" s="119" t="s">
        <v>34</v>
      </c>
      <c r="F27" s="120">
        <v>100</v>
      </c>
      <c r="G27" s="77"/>
      <c r="H27" s="6"/>
      <c r="I27" s="6"/>
    </row>
    <row r="28" spans="1:9" ht="21" customHeight="1">
      <c r="A28" s="116" t="s">
        <v>209</v>
      </c>
      <c r="B28" s="114" t="s">
        <v>37</v>
      </c>
      <c r="C28" s="118" t="s">
        <v>162</v>
      </c>
      <c r="D28" s="119" t="s">
        <v>68</v>
      </c>
      <c r="E28" s="119" t="s">
        <v>34</v>
      </c>
      <c r="F28" s="120">
        <v>100</v>
      </c>
      <c r="G28" s="77"/>
      <c r="H28" s="6"/>
      <c r="I28" s="6"/>
    </row>
    <row r="29" spans="1:9" ht="21" customHeight="1">
      <c r="A29" s="116" t="s">
        <v>223</v>
      </c>
      <c r="B29" s="114" t="s">
        <v>224</v>
      </c>
      <c r="C29" s="118" t="s">
        <v>162</v>
      </c>
      <c r="D29" s="119" t="s">
        <v>68</v>
      </c>
      <c r="E29" s="119" t="s">
        <v>34</v>
      </c>
      <c r="F29" s="120">
        <v>100</v>
      </c>
      <c r="G29" s="77"/>
      <c r="H29" s="6"/>
      <c r="I29" s="6"/>
    </row>
    <row r="30" spans="1:9" ht="21" customHeight="1">
      <c r="A30" s="116" t="s">
        <v>114</v>
      </c>
      <c r="B30" s="114" t="s">
        <v>225</v>
      </c>
      <c r="C30" s="118" t="s">
        <v>162</v>
      </c>
      <c r="D30" s="119" t="s">
        <v>68</v>
      </c>
      <c r="E30" s="119" t="s">
        <v>34</v>
      </c>
      <c r="F30" s="120">
        <v>1000</v>
      </c>
      <c r="G30" s="77"/>
      <c r="H30" s="6"/>
      <c r="I30" s="6"/>
    </row>
    <row r="31" spans="1:9" ht="21" customHeight="1">
      <c r="A31" s="116" t="s">
        <v>114</v>
      </c>
      <c r="B31" s="114" t="s">
        <v>225</v>
      </c>
      <c r="C31" s="118" t="s">
        <v>189</v>
      </c>
      <c r="D31" s="119" t="s">
        <v>72</v>
      </c>
      <c r="E31" s="119" t="s">
        <v>34</v>
      </c>
      <c r="F31" s="120">
        <v>2000</v>
      </c>
      <c r="G31" s="77"/>
      <c r="H31" s="6"/>
      <c r="I31" s="6"/>
    </row>
    <row r="32" spans="1:9" ht="21" customHeight="1">
      <c r="A32" s="116" t="s">
        <v>114</v>
      </c>
      <c r="B32" s="114" t="s">
        <v>225</v>
      </c>
      <c r="C32" s="118" t="s">
        <v>190</v>
      </c>
      <c r="D32" s="119" t="s">
        <v>75</v>
      </c>
      <c r="E32" s="119" t="s">
        <v>34</v>
      </c>
      <c r="F32" s="120">
        <v>1000</v>
      </c>
      <c r="G32" s="77"/>
      <c r="H32" s="6"/>
      <c r="I32" s="6"/>
    </row>
    <row r="33" spans="1:9" ht="21" customHeight="1">
      <c r="A33" s="116" t="s">
        <v>115</v>
      </c>
      <c r="B33" s="114" t="s">
        <v>38</v>
      </c>
      <c r="C33" s="118" t="s">
        <v>162</v>
      </c>
      <c r="D33" s="119" t="s">
        <v>68</v>
      </c>
      <c r="E33" s="119" t="s">
        <v>34</v>
      </c>
      <c r="F33" s="120">
        <v>5000</v>
      </c>
      <c r="G33" s="77"/>
      <c r="H33" s="6"/>
      <c r="I33" s="6"/>
    </row>
    <row r="34" spans="1:9" ht="21" customHeight="1">
      <c r="A34" s="116" t="s">
        <v>115</v>
      </c>
      <c r="B34" s="114" t="s">
        <v>38</v>
      </c>
      <c r="C34" s="118" t="s">
        <v>189</v>
      </c>
      <c r="D34" s="119" t="s">
        <v>72</v>
      </c>
      <c r="E34" s="119" t="s">
        <v>34</v>
      </c>
      <c r="F34" s="120">
        <v>6500</v>
      </c>
      <c r="G34" s="77"/>
      <c r="H34" s="6"/>
      <c r="I34" s="6"/>
    </row>
    <row r="35" spans="1:9" ht="21" customHeight="1">
      <c r="A35" s="116" t="s">
        <v>115</v>
      </c>
      <c r="B35" s="114" t="s">
        <v>38</v>
      </c>
      <c r="C35" s="118" t="s">
        <v>190</v>
      </c>
      <c r="D35" s="119" t="s">
        <v>75</v>
      </c>
      <c r="E35" s="119" t="s">
        <v>34</v>
      </c>
      <c r="F35" s="120">
        <v>7500</v>
      </c>
      <c r="G35" s="77"/>
      <c r="H35" s="6"/>
      <c r="I35" s="6"/>
    </row>
    <row r="36" spans="1:9" ht="21" customHeight="1">
      <c r="A36" s="116" t="s">
        <v>115</v>
      </c>
      <c r="B36" s="114" t="s">
        <v>38</v>
      </c>
      <c r="C36" s="118" t="s">
        <v>192</v>
      </c>
      <c r="D36" s="119" t="s">
        <v>87</v>
      </c>
      <c r="E36" s="119" t="s">
        <v>34</v>
      </c>
      <c r="F36" s="120">
        <v>1000</v>
      </c>
      <c r="G36" s="77"/>
      <c r="H36" s="6"/>
      <c r="I36" s="6"/>
    </row>
    <row r="37" spans="1:9" ht="21" customHeight="1">
      <c r="A37" s="116" t="s">
        <v>211</v>
      </c>
      <c r="B37" s="114" t="str">
        <f>UPPER("Premiações Culturais, Artísticas, Científicas, Desportivas e Outras")</f>
        <v>PREMIAÇÕES CULTURAIS, ARTÍSTICAS, CIENTÍFICAS, DESPORTIVAS E OUTRAS</v>
      </c>
      <c r="C37" s="118" t="s">
        <v>162</v>
      </c>
      <c r="D37" s="119" t="s">
        <v>68</v>
      </c>
      <c r="E37" s="119" t="s">
        <v>34</v>
      </c>
      <c r="F37" s="120">
        <v>100</v>
      </c>
      <c r="G37" s="77"/>
      <c r="H37" s="6"/>
      <c r="I37" s="6"/>
    </row>
    <row r="38" spans="1:9" ht="21" customHeight="1">
      <c r="A38" s="116" t="s">
        <v>117</v>
      </c>
      <c r="B38" s="114" t="s">
        <v>118</v>
      </c>
      <c r="C38" s="118" t="s">
        <v>162</v>
      </c>
      <c r="D38" s="119" t="s">
        <v>68</v>
      </c>
      <c r="E38" s="119" t="s">
        <v>34</v>
      </c>
      <c r="F38" s="120">
        <v>100</v>
      </c>
      <c r="G38" s="77"/>
      <c r="H38" s="6"/>
      <c r="I38" s="6"/>
    </row>
    <row r="39" spans="1:9" ht="21" customHeight="1">
      <c r="A39" s="116" t="s">
        <v>119</v>
      </c>
      <c r="B39" s="114" t="s">
        <v>43</v>
      </c>
      <c r="C39" s="118" t="s">
        <v>162</v>
      </c>
      <c r="D39" s="119" t="s">
        <v>68</v>
      </c>
      <c r="E39" s="119" t="s">
        <v>34</v>
      </c>
      <c r="F39" s="120">
        <v>100</v>
      </c>
      <c r="G39" s="77"/>
      <c r="H39" s="6"/>
      <c r="I39" s="6"/>
    </row>
    <row r="40" spans="1:9" ht="21" customHeight="1">
      <c r="A40" s="116" t="s">
        <v>119</v>
      </c>
      <c r="B40" s="114" t="s">
        <v>43</v>
      </c>
      <c r="C40" s="118" t="s">
        <v>198</v>
      </c>
      <c r="D40" s="85" t="s">
        <v>173</v>
      </c>
      <c r="E40" s="119" t="s">
        <v>34</v>
      </c>
      <c r="F40" s="120">
        <v>500</v>
      </c>
      <c r="G40" s="77"/>
      <c r="H40" s="6"/>
      <c r="I40" s="6"/>
    </row>
    <row r="41" spans="1:9" ht="21" customHeight="1">
      <c r="A41" s="116" t="s">
        <v>119</v>
      </c>
      <c r="B41" s="114" t="s">
        <v>43</v>
      </c>
      <c r="C41" s="118" t="s">
        <v>199</v>
      </c>
      <c r="D41" s="85" t="s">
        <v>174</v>
      </c>
      <c r="E41" s="119" t="s">
        <v>34</v>
      </c>
      <c r="F41" s="120">
        <v>500</v>
      </c>
      <c r="G41" s="77"/>
      <c r="H41" s="6"/>
      <c r="I41" s="6"/>
    </row>
    <row r="42" spans="1:9" ht="21" customHeight="1">
      <c r="A42" s="116" t="s">
        <v>120</v>
      </c>
      <c r="B42" s="114" t="s">
        <v>23</v>
      </c>
      <c r="C42" s="118" t="s">
        <v>162</v>
      </c>
      <c r="D42" s="119" t="s">
        <v>68</v>
      </c>
      <c r="E42" s="119" t="s">
        <v>34</v>
      </c>
      <c r="F42" s="120">
        <v>100</v>
      </c>
      <c r="G42" s="77"/>
      <c r="H42" s="6"/>
      <c r="I42" s="6"/>
    </row>
    <row r="43" spans="1:9" ht="21" customHeight="1">
      <c r="A43" s="116" t="s">
        <v>120</v>
      </c>
      <c r="B43" s="114" t="s">
        <v>23</v>
      </c>
      <c r="C43" s="118" t="s">
        <v>192</v>
      </c>
      <c r="D43" s="119" t="s">
        <v>87</v>
      </c>
      <c r="E43" s="119" t="s">
        <v>34</v>
      </c>
      <c r="F43" s="120">
        <v>2000</v>
      </c>
      <c r="G43" s="77"/>
      <c r="H43" s="6"/>
      <c r="I43" s="6"/>
    </row>
    <row r="44" spans="1:9" ht="21" customHeight="1">
      <c r="A44" s="116" t="s">
        <v>120</v>
      </c>
      <c r="B44" s="114" t="s">
        <v>23</v>
      </c>
      <c r="C44" s="118" t="s">
        <v>195</v>
      </c>
      <c r="D44" s="119" t="s">
        <v>89</v>
      </c>
      <c r="E44" s="119" t="s">
        <v>34</v>
      </c>
      <c r="F44" s="120">
        <v>3000</v>
      </c>
      <c r="G44" s="77"/>
      <c r="H44" s="6"/>
      <c r="I44" s="6"/>
    </row>
    <row r="45" spans="1:9" ht="21" customHeight="1">
      <c r="A45" s="116" t="s">
        <v>122</v>
      </c>
      <c r="B45" s="114" t="s">
        <v>123</v>
      </c>
      <c r="C45" s="118" t="s">
        <v>162</v>
      </c>
      <c r="D45" s="119" t="s">
        <v>68</v>
      </c>
      <c r="E45" s="119" t="s">
        <v>34</v>
      </c>
      <c r="F45" s="120">
        <v>100</v>
      </c>
      <c r="G45" s="77"/>
      <c r="H45" s="6"/>
      <c r="I45" s="6"/>
    </row>
    <row r="46" spans="1:9" ht="21" customHeight="1">
      <c r="A46" s="116" t="s">
        <v>121</v>
      </c>
      <c r="B46" s="114" t="s">
        <v>39</v>
      </c>
      <c r="C46" s="52" t="s">
        <v>177</v>
      </c>
      <c r="D46" s="46" t="s">
        <v>176</v>
      </c>
      <c r="E46" s="119" t="s">
        <v>34</v>
      </c>
      <c r="F46" s="120">
        <v>40100</v>
      </c>
      <c r="G46" s="77"/>
      <c r="H46" s="6"/>
      <c r="I46" s="6"/>
    </row>
    <row r="47" spans="1:9" ht="21" customHeight="1">
      <c r="A47" s="116" t="s">
        <v>121</v>
      </c>
      <c r="B47" s="114" t="s">
        <v>39</v>
      </c>
      <c r="C47" s="118" t="s">
        <v>162</v>
      </c>
      <c r="D47" s="119" t="s">
        <v>68</v>
      </c>
      <c r="E47" s="119" t="s">
        <v>34</v>
      </c>
      <c r="F47" s="120">
        <v>30000</v>
      </c>
      <c r="G47" s="77"/>
      <c r="H47" s="6"/>
      <c r="I47" s="6"/>
    </row>
    <row r="48" spans="1:9" ht="21" customHeight="1">
      <c r="A48" s="116" t="s">
        <v>121</v>
      </c>
      <c r="B48" s="114" t="s">
        <v>39</v>
      </c>
      <c r="C48" s="118" t="s">
        <v>191</v>
      </c>
      <c r="D48" s="119" t="s">
        <v>77</v>
      </c>
      <c r="E48" s="119" t="s">
        <v>34</v>
      </c>
      <c r="F48" s="120">
        <v>8500</v>
      </c>
      <c r="G48" s="77"/>
      <c r="H48" s="6"/>
      <c r="I48" s="6"/>
    </row>
    <row r="49" spans="1:9" ht="21" customHeight="1">
      <c r="A49" s="116" t="s">
        <v>121</v>
      </c>
      <c r="B49" s="114" t="s">
        <v>39</v>
      </c>
      <c r="C49" s="118" t="s">
        <v>192</v>
      </c>
      <c r="D49" s="119" t="s">
        <v>87</v>
      </c>
      <c r="E49" s="119" t="s">
        <v>34</v>
      </c>
      <c r="F49" s="120">
        <v>5500</v>
      </c>
      <c r="G49" s="77"/>
      <c r="H49" s="6"/>
      <c r="I49" s="6"/>
    </row>
    <row r="50" spans="1:9" ht="21" customHeight="1">
      <c r="A50" s="116" t="s">
        <v>121</v>
      </c>
      <c r="B50" s="114" t="s">
        <v>39</v>
      </c>
      <c r="C50" s="118" t="s">
        <v>193</v>
      </c>
      <c r="D50" s="121" t="s">
        <v>111</v>
      </c>
      <c r="E50" s="119" t="s">
        <v>34</v>
      </c>
      <c r="F50" s="120">
        <v>8500</v>
      </c>
      <c r="G50" s="77"/>
      <c r="H50" s="6"/>
      <c r="I50" s="6"/>
    </row>
    <row r="51" spans="1:9" ht="21" customHeight="1">
      <c r="A51" s="116" t="s">
        <v>121</v>
      </c>
      <c r="B51" s="114" t="s">
        <v>39</v>
      </c>
      <c r="C51" s="118" t="s">
        <v>194</v>
      </c>
      <c r="D51" s="119" t="s">
        <v>88</v>
      </c>
      <c r="E51" s="119" t="s">
        <v>34</v>
      </c>
      <c r="F51" s="120">
        <v>8500</v>
      </c>
      <c r="G51" s="77"/>
      <c r="H51" s="6"/>
      <c r="I51" s="6"/>
    </row>
    <row r="52" spans="1:9" ht="21" customHeight="1">
      <c r="A52" s="116" t="s">
        <v>121</v>
      </c>
      <c r="B52" s="114" t="s">
        <v>39</v>
      </c>
      <c r="C52" s="118" t="s">
        <v>195</v>
      </c>
      <c r="D52" s="119" t="s">
        <v>89</v>
      </c>
      <c r="E52" s="119" t="s">
        <v>34</v>
      </c>
      <c r="F52" s="120">
        <v>5500</v>
      </c>
      <c r="G52" s="77"/>
      <c r="H52" s="6"/>
      <c r="I52" s="6"/>
    </row>
    <row r="53" spans="1:9" ht="21" customHeight="1">
      <c r="A53" s="116" t="s">
        <v>121</v>
      </c>
      <c r="B53" s="114" t="s">
        <v>39</v>
      </c>
      <c r="C53" s="118" t="s">
        <v>196</v>
      </c>
      <c r="D53" s="85" t="s">
        <v>171</v>
      </c>
      <c r="E53" s="119" t="s">
        <v>34</v>
      </c>
      <c r="F53" s="120">
        <v>8500</v>
      </c>
      <c r="G53" s="77"/>
      <c r="H53" s="6"/>
      <c r="I53" s="6"/>
    </row>
    <row r="54" spans="1:9" ht="21" customHeight="1">
      <c r="A54" s="116" t="s">
        <v>121</v>
      </c>
      <c r="B54" s="114" t="s">
        <v>39</v>
      </c>
      <c r="C54" s="118" t="s">
        <v>197</v>
      </c>
      <c r="D54" s="85" t="s">
        <v>172</v>
      </c>
      <c r="E54" s="119" t="s">
        <v>34</v>
      </c>
      <c r="F54" s="120">
        <v>8500</v>
      </c>
      <c r="G54" s="77"/>
      <c r="H54" s="6"/>
      <c r="I54" s="6"/>
    </row>
    <row r="55" spans="1:9" ht="21" customHeight="1">
      <c r="A55" s="116" t="s">
        <v>121</v>
      </c>
      <c r="B55" s="114" t="s">
        <v>39</v>
      </c>
      <c r="C55" s="118" t="s">
        <v>198</v>
      </c>
      <c r="D55" s="85" t="s">
        <v>173</v>
      </c>
      <c r="E55" s="119" t="s">
        <v>34</v>
      </c>
      <c r="F55" s="120">
        <v>8000</v>
      </c>
      <c r="G55" s="77"/>
      <c r="H55" s="6"/>
      <c r="I55" s="6"/>
    </row>
    <row r="56" spans="1:9" ht="21" customHeight="1">
      <c r="A56" s="116" t="s">
        <v>121</v>
      </c>
      <c r="B56" s="114" t="s">
        <v>39</v>
      </c>
      <c r="C56" s="118" t="s">
        <v>199</v>
      </c>
      <c r="D56" s="85" t="s">
        <v>174</v>
      </c>
      <c r="E56" s="119" t="s">
        <v>34</v>
      </c>
      <c r="F56" s="120">
        <v>8000</v>
      </c>
      <c r="G56" s="77"/>
      <c r="H56" s="6"/>
      <c r="I56" s="6"/>
    </row>
    <row r="57" spans="1:9" ht="21" customHeight="1">
      <c r="A57" s="116" t="s">
        <v>212</v>
      </c>
      <c r="B57" s="114" t="str">
        <f>UPPER("Serviços de Tecnologia da Informação e Comunicação - Pessoa Jurídica")</f>
        <v>SERVIÇOS DE TECNOLOGIA DA INFORMAÇÃO E COMUNICAÇÃO - PESSOA JURÍDICA</v>
      </c>
      <c r="C57" s="118" t="s">
        <v>162</v>
      </c>
      <c r="D57" s="119" t="s">
        <v>68</v>
      </c>
      <c r="E57" s="119" t="s">
        <v>34</v>
      </c>
      <c r="F57" s="120">
        <v>7000</v>
      </c>
      <c r="G57" s="77"/>
      <c r="H57" s="6"/>
      <c r="I57" s="6"/>
    </row>
    <row r="58" spans="1:9" ht="21" customHeight="1">
      <c r="A58" s="116" t="s">
        <v>214</v>
      </c>
      <c r="B58" s="114" t="s">
        <v>216</v>
      </c>
      <c r="C58" s="118" t="s">
        <v>162</v>
      </c>
      <c r="D58" s="119" t="s">
        <v>68</v>
      </c>
      <c r="E58" s="119" t="s">
        <v>34</v>
      </c>
      <c r="F58" s="120">
        <v>100</v>
      </c>
      <c r="G58" s="77"/>
      <c r="H58" s="6"/>
      <c r="I58" s="6"/>
    </row>
    <row r="59" spans="1:9" ht="21" customHeight="1">
      <c r="A59" s="116" t="s">
        <v>158</v>
      </c>
      <c r="B59" s="114" t="s">
        <v>159</v>
      </c>
      <c r="C59" s="118" t="s">
        <v>162</v>
      </c>
      <c r="D59" s="119" t="s">
        <v>68</v>
      </c>
      <c r="E59" s="119" t="s">
        <v>34</v>
      </c>
      <c r="F59" s="120">
        <v>100</v>
      </c>
      <c r="G59" s="77"/>
      <c r="H59" s="6"/>
      <c r="I59" s="6"/>
    </row>
    <row r="60" spans="1:9" ht="21" customHeight="1">
      <c r="A60" s="116" t="s">
        <v>124</v>
      </c>
      <c r="B60" s="114" t="s">
        <v>63</v>
      </c>
      <c r="C60" s="118" t="s">
        <v>162</v>
      </c>
      <c r="D60" s="119" t="s">
        <v>68</v>
      </c>
      <c r="E60" s="119" t="s">
        <v>34</v>
      </c>
      <c r="F60" s="120">
        <v>1200</v>
      </c>
      <c r="G60" s="77"/>
      <c r="H60" s="6"/>
      <c r="I60" s="6"/>
    </row>
    <row r="61" spans="1:9" ht="21" customHeight="1">
      <c r="A61" s="116" t="s">
        <v>125</v>
      </c>
      <c r="B61" s="114" t="s">
        <v>126</v>
      </c>
      <c r="C61" s="118" t="s">
        <v>162</v>
      </c>
      <c r="D61" s="119" t="s">
        <v>68</v>
      </c>
      <c r="E61" s="119" t="s">
        <v>34</v>
      </c>
      <c r="F61" s="120">
        <v>100</v>
      </c>
      <c r="G61" s="77"/>
      <c r="H61" s="6"/>
      <c r="I61" s="6"/>
    </row>
    <row r="62" spans="1:9" ht="21" customHeight="1">
      <c r="A62" s="116" t="s">
        <v>127</v>
      </c>
      <c r="B62" s="114" t="s">
        <v>37</v>
      </c>
      <c r="C62" s="118" t="s">
        <v>162</v>
      </c>
      <c r="D62" s="119" t="s">
        <v>68</v>
      </c>
      <c r="E62" s="119" t="s">
        <v>34</v>
      </c>
      <c r="F62" s="120">
        <v>100</v>
      </c>
      <c r="G62" s="77"/>
      <c r="H62" s="6"/>
      <c r="I62" s="6"/>
    </row>
    <row r="63" spans="1:9" ht="21" customHeight="1">
      <c r="A63" s="116" t="s">
        <v>213</v>
      </c>
      <c r="B63" s="114" t="s">
        <v>226</v>
      </c>
      <c r="C63" s="118" t="s">
        <v>162</v>
      </c>
      <c r="D63" s="119" t="s">
        <v>68</v>
      </c>
      <c r="E63" s="119" t="s">
        <v>34</v>
      </c>
      <c r="F63" s="120">
        <v>100</v>
      </c>
      <c r="G63" s="77"/>
      <c r="H63" s="6"/>
      <c r="I63" s="6"/>
    </row>
    <row r="64" spans="1:9" ht="21" customHeight="1">
      <c r="A64" s="116" t="s">
        <v>128</v>
      </c>
      <c r="B64" s="114" t="s">
        <v>65</v>
      </c>
      <c r="C64" s="118" t="s">
        <v>162</v>
      </c>
      <c r="D64" s="119" t="s">
        <v>68</v>
      </c>
      <c r="E64" s="119" t="s">
        <v>34</v>
      </c>
      <c r="F64" s="120">
        <v>100</v>
      </c>
      <c r="G64" s="77"/>
      <c r="H64" s="6"/>
      <c r="I64" s="6"/>
    </row>
    <row r="65" spans="1:9" ht="21" customHeight="1">
      <c r="A65" s="116" t="s">
        <v>145</v>
      </c>
      <c r="B65" s="114" t="s">
        <v>129</v>
      </c>
      <c r="C65" s="118" t="s">
        <v>162</v>
      </c>
      <c r="D65" s="119" t="s">
        <v>68</v>
      </c>
      <c r="E65" s="119" t="s">
        <v>34</v>
      </c>
      <c r="F65" s="120">
        <v>100</v>
      </c>
      <c r="G65" s="77"/>
      <c r="H65" s="6"/>
      <c r="I65" s="6"/>
    </row>
    <row r="66" spans="1:9" ht="22.5" customHeight="1">
      <c r="A66" s="172" t="s">
        <v>60</v>
      </c>
      <c r="B66" s="172"/>
      <c r="C66" s="173"/>
      <c r="D66" s="173"/>
      <c r="E66" s="172"/>
      <c r="F66" s="78">
        <f>SUM(F12:F65)</f>
        <v>301000</v>
      </c>
      <c r="G66" s="77"/>
      <c r="H66" s="6"/>
      <c r="I66" s="6"/>
    </row>
    <row r="67" spans="1:9" ht="22.5" customHeight="1">
      <c r="A67" s="159" t="s">
        <v>132</v>
      </c>
      <c r="B67" s="160"/>
      <c r="C67" s="178"/>
      <c r="D67" s="178"/>
      <c r="E67" s="178"/>
      <c r="F67" s="179"/>
      <c r="G67" s="77"/>
      <c r="H67" s="6"/>
      <c r="I67" s="6"/>
    </row>
    <row r="68" spans="1:9" ht="21" customHeight="1">
      <c r="A68" s="116" t="s">
        <v>114</v>
      </c>
      <c r="B68" s="114" t="s">
        <v>225</v>
      </c>
      <c r="C68" s="118" t="s">
        <v>162</v>
      </c>
      <c r="D68" s="119" t="s">
        <v>68</v>
      </c>
      <c r="E68" s="122" t="s">
        <v>34</v>
      </c>
      <c r="F68" s="123">
        <v>100</v>
      </c>
      <c r="G68" s="79"/>
      <c r="H68" s="7"/>
      <c r="I68" s="6"/>
    </row>
    <row r="69" spans="1:9" ht="21" customHeight="1">
      <c r="A69" s="116" t="s">
        <v>115</v>
      </c>
      <c r="B69" s="124" t="s">
        <v>38</v>
      </c>
      <c r="C69" s="118" t="s">
        <v>162</v>
      </c>
      <c r="D69" s="119" t="s">
        <v>68</v>
      </c>
      <c r="E69" s="122" t="s">
        <v>34</v>
      </c>
      <c r="F69" s="123">
        <v>100</v>
      </c>
      <c r="G69" s="79"/>
      <c r="H69" s="7"/>
      <c r="I69" s="6"/>
    </row>
    <row r="70" spans="1:9" ht="21" customHeight="1">
      <c r="A70" s="116" t="s">
        <v>120</v>
      </c>
      <c r="B70" s="124" t="s">
        <v>23</v>
      </c>
      <c r="C70" s="118" t="s">
        <v>162</v>
      </c>
      <c r="D70" s="119" t="s">
        <v>68</v>
      </c>
      <c r="E70" s="122" t="s">
        <v>34</v>
      </c>
      <c r="F70" s="123">
        <v>100</v>
      </c>
      <c r="G70" s="79"/>
      <c r="H70" s="7"/>
      <c r="I70" s="6"/>
    </row>
    <row r="71" spans="1:9" ht="21" customHeight="1">
      <c r="A71" s="116" t="s">
        <v>121</v>
      </c>
      <c r="B71" s="124" t="s">
        <v>39</v>
      </c>
      <c r="C71" s="118" t="s">
        <v>162</v>
      </c>
      <c r="D71" s="119" t="s">
        <v>68</v>
      </c>
      <c r="E71" s="122" t="s">
        <v>34</v>
      </c>
      <c r="F71" s="123">
        <v>100</v>
      </c>
      <c r="G71" s="79"/>
      <c r="H71" s="7"/>
      <c r="I71" s="6"/>
    </row>
    <row r="72" spans="1:9" ht="21" customHeight="1">
      <c r="A72" s="116" t="s">
        <v>128</v>
      </c>
      <c r="B72" s="49" t="s">
        <v>65</v>
      </c>
      <c r="C72" s="118" t="s">
        <v>162</v>
      </c>
      <c r="D72" s="119" t="s">
        <v>68</v>
      </c>
      <c r="E72" s="122" t="s">
        <v>34</v>
      </c>
      <c r="F72" s="123">
        <v>100</v>
      </c>
      <c r="G72" s="79"/>
      <c r="H72" s="7"/>
      <c r="I72" s="6"/>
    </row>
    <row r="73" spans="1:9" ht="21" customHeight="1">
      <c r="A73" s="116" t="s">
        <v>145</v>
      </c>
      <c r="B73" s="124" t="s">
        <v>135</v>
      </c>
      <c r="C73" s="118" t="s">
        <v>162</v>
      </c>
      <c r="D73" s="119" t="s">
        <v>68</v>
      </c>
      <c r="E73" s="122" t="s">
        <v>34</v>
      </c>
      <c r="F73" s="123">
        <v>100</v>
      </c>
      <c r="G73" s="79"/>
      <c r="H73" s="7"/>
      <c r="I73" s="6"/>
    </row>
    <row r="74" spans="1:9" ht="24" customHeight="1">
      <c r="A74" s="174" t="s">
        <v>60</v>
      </c>
      <c r="B74" s="175"/>
      <c r="C74" s="176"/>
      <c r="D74" s="176"/>
      <c r="E74" s="177"/>
      <c r="F74" s="80">
        <f>SUM(F68:F73)</f>
        <v>600</v>
      </c>
      <c r="G74" s="77"/>
      <c r="H74" s="6"/>
      <c r="I74" s="6"/>
    </row>
    <row r="75" spans="1:9" ht="24" customHeight="1">
      <c r="A75" s="181" t="s">
        <v>182</v>
      </c>
      <c r="B75" s="182"/>
      <c r="C75" s="182"/>
      <c r="D75" s="182"/>
      <c r="E75" s="182"/>
      <c r="F75" s="183"/>
      <c r="G75" s="77"/>
      <c r="H75" s="6"/>
      <c r="I75" s="6"/>
    </row>
    <row r="76" spans="1:9" ht="24" customHeight="1">
      <c r="A76" s="125" t="s">
        <v>183</v>
      </c>
      <c r="B76" s="92" t="s">
        <v>184</v>
      </c>
      <c r="C76" s="118" t="s">
        <v>162</v>
      </c>
      <c r="D76" s="119" t="s">
        <v>68</v>
      </c>
      <c r="E76" s="122" t="s">
        <v>34</v>
      </c>
      <c r="F76" s="126">
        <v>50000</v>
      </c>
      <c r="G76" s="77"/>
      <c r="H76" s="6"/>
      <c r="I76" s="6"/>
    </row>
    <row r="77" spans="1:9" ht="24" customHeight="1">
      <c r="A77" s="125" t="s">
        <v>109</v>
      </c>
      <c r="B77" s="92" t="s">
        <v>110</v>
      </c>
      <c r="C77" s="118" t="s">
        <v>162</v>
      </c>
      <c r="D77" s="119" t="s">
        <v>68</v>
      </c>
      <c r="E77" s="122" t="s">
        <v>34</v>
      </c>
      <c r="F77" s="126">
        <v>100</v>
      </c>
      <c r="G77" s="77"/>
      <c r="H77" s="6"/>
      <c r="I77" s="6"/>
    </row>
    <row r="78" spans="1:9" ht="24" customHeight="1">
      <c r="A78" s="125" t="s">
        <v>112</v>
      </c>
      <c r="B78" s="92" t="s">
        <v>21</v>
      </c>
      <c r="C78" s="118" t="s">
        <v>162</v>
      </c>
      <c r="D78" s="119" t="s">
        <v>68</v>
      </c>
      <c r="E78" s="122" t="s">
        <v>34</v>
      </c>
      <c r="F78" s="126">
        <v>300</v>
      </c>
      <c r="G78" s="77"/>
      <c r="H78" s="6"/>
      <c r="I78" s="6"/>
    </row>
    <row r="79" spans="1:9" ht="24" customHeight="1">
      <c r="A79" s="125" t="s">
        <v>185</v>
      </c>
      <c r="B79" s="92" t="s">
        <v>186</v>
      </c>
      <c r="C79" s="118" t="s">
        <v>162</v>
      </c>
      <c r="D79" s="119" t="s">
        <v>68</v>
      </c>
      <c r="E79" s="122" t="s">
        <v>34</v>
      </c>
      <c r="F79" s="126">
        <v>200</v>
      </c>
      <c r="G79" s="77"/>
      <c r="H79" s="6"/>
      <c r="I79" s="6"/>
    </row>
    <row r="80" spans="1:9" ht="24" customHeight="1">
      <c r="A80" s="125" t="s">
        <v>209</v>
      </c>
      <c r="B80" s="92" t="s">
        <v>37</v>
      </c>
      <c r="C80" s="118" t="s">
        <v>162</v>
      </c>
      <c r="D80" s="119" t="s">
        <v>68</v>
      </c>
      <c r="E80" s="122" t="s">
        <v>34</v>
      </c>
      <c r="F80" s="126">
        <v>100</v>
      </c>
      <c r="G80" s="77"/>
      <c r="H80" s="6"/>
      <c r="I80" s="6"/>
    </row>
    <row r="81" spans="1:9" ht="24" customHeight="1">
      <c r="A81" s="125" t="s">
        <v>114</v>
      </c>
      <c r="B81" s="114" t="s">
        <v>225</v>
      </c>
      <c r="C81" s="118" t="s">
        <v>162</v>
      </c>
      <c r="D81" s="119" t="s">
        <v>68</v>
      </c>
      <c r="E81" s="122" t="s">
        <v>34</v>
      </c>
      <c r="F81" s="126">
        <v>3000</v>
      </c>
      <c r="G81" s="77"/>
      <c r="H81" s="6"/>
      <c r="I81" s="6"/>
    </row>
    <row r="82" spans="1:9" ht="24" customHeight="1">
      <c r="A82" s="125" t="s">
        <v>115</v>
      </c>
      <c r="B82" s="92" t="s">
        <v>38</v>
      </c>
      <c r="C82" s="118" t="s">
        <v>162</v>
      </c>
      <c r="D82" s="119" t="s">
        <v>68</v>
      </c>
      <c r="E82" s="122" t="s">
        <v>34</v>
      </c>
      <c r="F82" s="126">
        <v>5000</v>
      </c>
      <c r="G82" s="77"/>
      <c r="H82" s="6"/>
      <c r="I82" s="6"/>
    </row>
    <row r="83" spans="1:9" ht="24" customHeight="1">
      <c r="A83" s="125" t="s">
        <v>119</v>
      </c>
      <c r="B83" s="49" t="s">
        <v>43</v>
      </c>
      <c r="C83" s="118" t="s">
        <v>162</v>
      </c>
      <c r="D83" s="119" t="s">
        <v>68</v>
      </c>
      <c r="E83" s="122" t="s">
        <v>34</v>
      </c>
      <c r="F83" s="126">
        <v>100</v>
      </c>
      <c r="G83" s="77"/>
      <c r="H83" s="6"/>
      <c r="I83" s="6"/>
    </row>
    <row r="84" spans="1:9" ht="24" customHeight="1">
      <c r="A84" s="125" t="s">
        <v>122</v>
      </c>
      <c r="B84" s="92" t="s">
        <v>123</v>
      </c>
      <c r="C84" s="118" t="s">
        <v>162</v>
      </c>
      <c r="D84" s="119" t="s">
        <v>68</v>
      </c>
      <c r="E84" s="122" t="s">
        <v>34</v>
      </c>
      <c r="F84" s="126">
        <v>100</v>
      </c>
      <c r="G84" s="77"/>
      <c r="H84" s="6"/>
      <c r="I84" s="6"/>
    </row>
    <row r="85" spans="1:9" ht="24" customHeight="1">
      <c r="A85" s="125" t="s">
        <v>120</v>
      </c>
      <c r="B85" s="92" t="s">
        <v>23</v>
      </c>
      <c r="C85" s="118" t="s">
        <v>162</v>
      </c>
      <c r="D85" s="119" t="s">
        <v>68</v>
      </c>
      <c r="E85" s="122" t="s">
        <v>34</v>
      </c>
      <c r="F85" s="126">
        <v>5000</v>
      </c>
      <c r="G85" s="77"/>
      <c r="H85" s="6"/>
      <c r="I85" s="6"/>
    </row>
    <row r="86" spans="1:9" ht="24" customHeight="1">
      <c r="A86" s="125" t="s">
        <v>121</v>
      </c>
      <c r="B86" s="92" t="s">
        <v>39</v>
      </c>
      <c r="C86" s="118" t="s">
        <v>162</v>
      </c>
      <c r="D86" s="119" t="s">
        <v>68</v>
      </c>
      <c r="E86" s="122" t="s">
        <v>34</v>
      </c>
      <c r="F86" s="126">
        <v>24000</v>
      </c>
      <c r="G86" s="77"/>
      <c r="H86" s="6"/>
      <c r="I86" s="6"/>
    </row>
    <row r="87" spans="1:9" ht="24" customHeight="1">
      <c r="A87" s="125" t="s">
        <v>158</v>
      </c>
      <c r="B87" s="114" t="s">
        <v>159</v>
      </c>
      <c r="C87" s="118" t="s">
        <v>162</v>
      </c>
      <c r="D87" s="119" t="s">
        <v>68</v>
      </c>
      <c r="E87" s="122" t="s">
        <v>34</v>
      </c>
      <c r="F87" s="126">
        <v>100</v>
      </c>
      <c r="G87" s="77"/>
      <c r="H87" s="6"/>
      <c r="I87" s="6"/>
    </row>
    <row r="88" spans="1:9" ht="24" customHeight="1">
      <c r="A88" s="125" t="s">
        <v>124</v>
      </c>
      <c r="B88" s="114" t="s">
        <v>63</v>
      </c>
      <c r="C88" s="118" t="s">
        <v>162</v>
      </c>
      <c r="D88" s="119" t="s">
        <v>68</v>
      </c>
      <c r="E88" s="122" t="s">
        <v>34</v>
      </c>
      <c r="F88" s="126">
        <v>100</v>
      </c>
      <c r="G88" s="77"/>
      <c r="H88" s="6"/>
      <c r="I88" s="6"/>
    </row>
    <row r="89" spans="1:9" ht="24" customHeight="1">
      <c r="A89" s="125" t="s">
        <v>125</v>
      </c>
      <c r="B89" s="114" t="s">
        <v>126</v>
      </c>
      <c r="C89" s="118" t="s">
        <v>162</v>
      </c>
      <c r="D89" s="119" t="s">
        <v>68</v>
      </c>
      <c r="E89" s="122" t="s">
        <v>34</v>
      </c>
      <c r="F89" s="126">
        <v>100</v>
      </c>
      <c r="G89" s="77"/>
      <c r="H89" s="6"/>
      <c r="I89" s="6"/>
    </row>
    <row r="90" spans="1:9" ht="24" customHeight="1">
      <c r="A90" s="125" t="s">
        <v>127</v>
      </c>
      <c r="B90" s="92" t="s">
        <v>37</v>
      </c>
      <c r="C90" s="118" t="s">
        <v>162</v>
      </c>
      <c r="D90" s="119" t="s">
        <v>68</v>
      </c>
      <c r="E90" s="122" t="s">
        <v>34</v>
      </c>
      <c r="F90" s="126">
        <v>100</v>
      </c>
      <c r="G90" s="77"/>
      <c r="H90" s="6"/>
      <c r="I90" s="6"/>
    </row>
    <row r="91" spans="1:9" ht="24" customHeight="1">
      <c r="A91" s="125" t="s">
        <v>145</v>
      </c>
      <c r="B91" s="92" t="s">
        <v>129</v>
      </c>
      <c r="C91" s="118" t="s">
        <v>162</v>
      </c>
      <c r="D91" s="119" t="s">
        <v>68</v>
      </c>
      <c r="E91" s="122" t="s">
        <v>34</v>
      </c>
      <c r="F91" s="126">
        <v>100</v>
      </c>
      <c r="G91" s="77"/>
      <c r="H91" s="6"/>
      <c r="I91" s="6"/>
    </row>
    <row r="92" spans="1:9" ht="24" customHeight="1">
      <c r="A92" s="174" t="s">
        <v>60</v>
      </c>
      <c r="B92" s="175"/>
      <c r="C92" s="176"/>
      <c r="D92" s="176"/>
      <c r="E92" s="177"/>
      <c r="F92" s="80">
        <f>SUM(F76:F91)</f>
        <v>88400</v>
      </c>
      <c r="G92" s="77"/>
      <c r="H92" s="6"/>
      <c r="I92" s="6"/>
    </row>
    <row r="93" spans="1:9" ht="20.25" customHeight="1">
      <c r="A93" s="159" t="s">
        <v>133</v>
      </c>
      <c r="B93" s="160"/>
      <c r="C93" s="160"/>
      <c r="D93" s="160"/>
      <c r="E93" s="160"/>
      <c r="F93" s="161"/>
      <c r="G93" s="77"/>
      <c r="H93" s="6"/>
      <c r="I93" s="6"/>
    </row>
    <row r="94" spans="1:9" ht="17.25" customHeight="1">
      <c r="A94" s="81" t="s">
        <v>131</v>
      </c>
      <c r="B94" s="81" t="s">
        <v>130</v>
      </c>
      <c r="C94" s="75" t="s">
        <v>162</v>
      </c>
      <c r="D94" s="76" t="s">
        <v>68</v>
      </c>
      <c r="E94" s="76" t="s">
        <v>34</v>
      </c>
      <c r="F94" s="83">
        <v>20000</v>
      </c>
      <c r="G94" s="77"/>
      <c r="H94" s="6"/>
      <c r="I94" s="6"/>
    </row>
    <row r="95" spans="1:9" ht="17.25" customHeight="1">
      <c r="A95" s="159" t="s">
        <v>60</v>
      </c>
      <c r="B95" s="160"/>
      <c r="C95" s="160"/>
      <c r="D95" s="160"/>
      <c r="E95" s="161"/>
      <c r="F95" s="84">
        <f>F94</f>
        <v>20000</v>
      </c>
      <c r="G95" s="77"/>
      <c r="H95" s="6"/>
      <c r="I95" s="6"/>
    </row>
    <row r="96" spans="1:9" ht="17.25" customHeight="1">
      <c r="A96" s="159" t="s">
        <v>62</v>
      </c>
      <c r="B96" s="160"/>
      <c r="C96" s="160"/>
      <c r="D96" s="160"/>
      <c r="E96" s="160"/>
      <c r="F96" s="78">
        <f>F95+F92+F74+F66</f>
        <v>410000</v>
      </c>
      <c r="G96" s="77"/>
      <c r="H96" s="6"/>
      <c r="I96" s="6"/>
    </row>
    <row r="97" spans="1:9" ht="17.25" customHeight="1">
      <c r="A97" s="159" t="s">
        <v>61</v>
      </c>
      <c r="B97" s="160"/>
      <c r="C97" s="160"/>
      <c r="D97" s="160"/>
      <c r="E97" s="160"/>
      <c r="F97" s="78">
        <f>F96</f>
        <v>410000</v>
      </c>
      <c r="G97" s="77"/>
      <c r="H97" s="6"/>
      <c r="I97" s="6"/>
    </row>
    <row r="98" spans="1:9" ht="21" customHeight="1">
      <c r="A98" s="174" t="s">
        <v>47</v>
      </c>
      <c r="B98" s="175"/>
      <c r="C98" s="175"/>
      <c r="D98" s="175"/>
      <c r="E98" s="175"/>
      <c r="F98" s="78">
        <f>F97</f>
        <v>410000</v>
      </c>
      <c r="G98" s="77"/>
      <c r="H98" s="6"/>
      <c r="I98" s="6"/>
    </row>
    <row r="99" spans="1:7" ht="23.25" customHeight="1">
      <c r="A99" s="139" t="s">
        <v>217</v>
      </c>
      <c r="B99" s="139"/>
      <c r="C99" s="139"/>
      <c r="D99" s="139"/>
      <c r="F99" s="82"/>
      <c r="G99" s="6"/>
    </row>
    <row r="100" spans="6:7" ht="14.25">
      <c r="F100" s="82"/>
      <c r="G100" s="72"/>
    </row>
    <row r="101" spans="6:7" ht="14.25">
      <c r="F101" s="82"/>
      <c r="G101" s="72"/>
    </row>
    <row r="102" spans="6:7" ht="14.25">
      <c r="F102" s="82"/>
      <c r="G102" s="72"/>
    </row>
    <row r="103" spans="6:7" ht="14.25">
      <c r="F103" s="82"/>
      <c r="G103" s="72"/>
    </row>
    <row r="104" spans="6:7" ht="14.25">
      <c r="F104" s="82"/>
      <c r="G104" s="72"/>
    </row>
    <row r="105" ht="14.25">
      <c r="G105" s="72"/>
    </row>
  </sheetData>
  <sheetProtection/>
  <mergeCells count="23">
    <mergeCell ref="A1:F1"/>
    <mergeCell ref="A2:F2"/>
    <mergeCell ref="A3:F3"/>
    <mergeCell ref="A4:F4"/>
    <mergeCell ref="C5:D5"/>
    <mergeCell ref="A75:F75"/>
    <mergeCell ref="B10:F10"/>
    <mergeCell ref="A98:E98"/>
    <mergeCell ref="A74:E74"/>
    <mergeCell ref="A67:F67"/>
    <mergeCell ref="A11:F11"/>
    <mergeCell ref="A96:E96"/>
    <mergeCell ref="A92:E92"/>
    <mergeCell ref="A99:D99"/>
    <mergeCell ref="A93:F93"/>
    <mergeCell ref="A5:B5"/>
    <mergeCell ref="A95:E95"/>
    <mergeCell ref="B6:F6"/>
    <mergeCell ref="B8:F8"/>
    <mergeCell ref="B7:F7"/>
    <mergeCell ref="A66:E66"/>
    <mergeCell ref="B9:F9"/>
    <mergeCell ref="A97:E97"/>
  </mergeCells>
  <printOptions horizontalCentered="1" verticalCentered="1"/>
  <pageMargins left="0.4724409448818898" right="0.3937007874015748" top="0.6692913385826772" bottom="0.5118110236220472" header="0.5118110236220472" footer="0.5118110236220472"/>
  <pageSetup horizontalDpi="300" verticalDpi="3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D17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17.7109375" style="127" customWidth="1"/>
    <col min="2" max="2" width="41.7109375" style="127" customWidth="1"/>
    <col min="3" max="4" width="15.7109375" style="127" customWidth="1"/>
    <col min="5" max="5" width="17.140625" style="127" customWidth="1"/>
    <col min="6" max="6" width="9.140625" style="127" customWidth="1"/>
    <col min="7" max="8" width="12.7109375" style="127" bestFit="1" customWidth="1"/>
    <col min="9" max="16384" width="9.140625" style="127" customWidth="1"/>
  </cols>
  <sheetData>
    <row r="3" spans="1:4" ht="15.75">
      <c r="A3" s="132" t="s">
        <v>36</v>
      </c>
      <c r="B3" s="132" t="s">
        <v>11</v>
      </c>
      <c r="C3" s="132" t="s">
        <v>218</v>
      </c>
      <c r="D3" s="132" t="s">
        <v>219</v>
      </c>
    </row>
    <row r="4" spans="1:4" ht="15.75">
      <c r="A4" s="128" t="s">
        <v>162</v>
      </c>
      <c r="B4" s="134" t="s">
        <v>68</v>
      </c>
      <c r="C4" s="131">
        <v>171900</v>
      </c>
      <c r="D4" s="131">
        <v>171900</v>
      </c>
    </row>
    <row r="5" spans="1:4" ht="15.75">
      <c r="A5" s="129" t="s">
        <v>189</v>
      </c>
      <c r="B5" s="135" t="s">
        <v>72</v>
      </c>
      <c r="C5" s="131">
        <v>18000</v>
      </c>
      <c r="D5" s="131">
        <v>18000</v>
      </c>
    </row>
    <row r="6" spans="1:4" ht="15.75">
      <c r="A6" s="129" t="s">
        <v>190</v>
      </c>
      <c r="B6" s="135" t="s">
        <v>75</v>
      </c>
      <c r="C6" s="131">
        <v>18000</v>
      </c>
      <c r="D6" s="131">
        <v>18000</v>
      </c>
    </row>
    <row r="7" spans="1:4" ht="15.75">
      <c r="A7" s="129" t="s">
        <v>191</v>
      </c>
      <c r="B7" s="135" t="s">
        <v>77</v>
      </c>
      <c r="C7" s="131">
        <v>18000</v>
      </c>
      <c r="D7" s="131">
        <v>18000</v>
      </c>
    </row>
    <row r="8" spans="1:4" ht="15.75">
      <c r="A8" s="129" t="s">
        <v>192</v>
      </c>
      <c r="B8" s="135" t="s">
        <v>87</v>
      </c>
      <c r="C8" s="131">
        <v>18000</v>
      </c>
      <c r="D8" s="131">
        <v>18000</v>
      </c>
    </row>
    <row r="9" spans="1:4" ht="15.75">
      <c r="A9" s="129" t="s">
        <v>193</v>
      </c>
      <c r="B9" s="135" t="s">
        <v>90</v>
      </c>
      <c r="C9" s="131">
        <v>18000</v>
      </c>
      <c r="D9" s="131">
        <v>18000</v>
      </c>
    </row>
    <row r="10" spans="1:4" ht="15.75">
      <c r="A10" s="129" t="s">
        <v>194</v>
      </c>
      <c r="B10" s="135" t="s">
        <v>88</v>
      </c>
      <c r="C10" s="131">
        <v>18000</v>
      </c>
      <c r="D10" s="131">
        <v>18000</v>
      </c>
    </row>
    <row r="11" spans="1:4" ht="15.75">
      <c r="A11" s="129" t="s">
        <v>195</v>
      </c>
      <c r="B11" s="135" t="s">
        <v>89</v>
      </c>
      <c r="C11" s="131">
        <v>18000</v>
      </c>
      <c r="D11" s="131">
        <v>18000</v>
      </c>
    </row>
    <row r="12" spans="1:4" ht="15.75">
      <c r="A12" s="129" t="s">
        <v>196</v>
      </c>
      <c r="B12" s="135" t="s">
        <v>171</v>
      </c>
      <c r="C12" s="131">
        <v>18000</v>
      </c>
      <c r="D12" s="131">
        <v>18000</v>
      </c>
    </row>
    <row r="13" spans="1:4" ht="15.75">
      <c r="A13" s="129" t="s">
        <v>197</v>
      </c>
      <c r="B13" s="135" t="s">
        <v>172</v>
      </c>
      <c r="C13" s="131">
        <v>18000</v>
      </c>
      <c r="D13" s="131">
        <v>18000</v>
      </c>
    </row>
    <row r="14" spans="1:4" ht="15.75">
      <c r="A14" s="129" t="s">
        <v>198</v>
      </c>
      <c r="B14" s="135" t="s">
        <v>173</v>
      </c>
      <c r="C14" s="131">
        <v>18000</v>
      </c>
      <c r="D14" s="131">
        <v>18000</v>
      </c>
    </row>
    <row r="15" spans="1:4" ht="15.75">
      <c r="A15" s="129" t="s">
        <v>199</v>
      </c>
      <c r="B15" s="135" t="s">
        <v>174</v>
      </c>
      <c r="C15" s="131">
        <v>18000</v>
      </c>
      <c r="D15" s="131">
        <v>18000</v>
      </c>
    </row>
    <row r="16" spans="1:4" ht="15.75">
      <c r="A16" s="130" t="s">
        <v>177</v>
      </c>
      <c r="B16" s="136" t="s">
        <v>176</v>
      </c>
      <c r="C16" s="131">
        <v>40100</v>
      </c>
      <c r="D16" s="131">
        <v>40100</v>
      </c>
    </row>
    <row r="17" spans="1:4" ht="15.75">
      <c r="A17" s="184" t="s">
        <v>35</v>
      </c>
      <c r="B17" s="185"/>
      <c r="C17" s="133">
        <f>SUM(C4:C16)</f>
        <v>410000</v>
      </c>
      <c r="D17" s="133">
        <f>SUM(D4:D16)</f>
        <v>410000</v>
      </c>
    </row>
  </sheetData>
  <sheetProtection/>
  <mergeCells count="1">
    <mergeCell ref="A17:B17"/>
  </mergeCells>
  <printOptions/>
  <pageMargins left="0.511811024" right="0.511811024" top="0.787401575" bottom="0.787401575" header="0.31496062" footer="0.3149606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Alpha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ORÇAMENTO</dc:title>
  <dc:subject/>
  <dc:creator>Alpha Soluções</dc:creator>
  <cp:keywords/>
  <dc:description/>
  <cp:lastModifiedBy>Mega</cp:lastModifiedBy>
  <cp:lastPrinted>2019-11-28T12:59:00Z</cp:lastPrinted>
  <dcterms:created xsi:type="dcterms:W3CDTF">2008-04-03T13:20:55Z</dcterms:created>
  <dcterms:modified xsi:type="dcterms:W3CDTF">2020-02-13T16:16:45Z</dcterms:modified>
  <cp:category/>
  <cp:version/>
  <cp:contentType/>
  <cp:contentStatus/>
</cp:coreProperties>
</file>